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<sst xmlns="http://schemas.openxmlformats.org/spreadsheetml/2006/main" count="1098" uniqueCount="747">
  <si>
    <t>OBRA: CONSTRUÇÃO DO CENTRO DE ATENÇÃO PSICOSSOCIAL INFANTIL (CAPS - I)</t>
  </si>
  <si>
    <t>PLANILHA DE MEDIÇÕES</t>
  </si>
  <si>
    <t>ENDEREÇO: Rua Manoel Leonardo, s/n, abolição II, no perímetro urbano da cidade de Mossoró/RN</t>
  </si>
  <si>
    <t>CONTRATADA: IM ENGENHARIA LTDA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</si>
  <si>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</si>
  <si>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</si>
  <si>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</si>
  <si>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</si>
  <si>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</si>
  <si>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</si>
  <si>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</si>
  <si>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</si>
  <si>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</si>
  <si>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1.0</t>
  </si>
  <si>
    <t>ADMINISTRAÇÃO LOCAL</t>
  </si>
  <si>
    <t>1.1</t>
  </si>
  <si>
    <t>UND</t>
  </si>
  <si>
    <t>1.2</t>
  </si>
  <si>
    <t>SERVIÇOS PRELIMINARES</t>
  </si>
  <si>
    <t>1.2.1</t>
  </si>
  <si>
    <t>SERVIÇOS INICIAIS</t>
  </si>
  <si>
    <t>1.2.1.1</t>
  </si>
  <si>
    <t>PLACA DE OBRA EM CHAPA DE AÇO GALVANIZADO. INC_05/2020 ‐ (REF. 74209/001‐SINAPI)</t>
  </si>
  <si>
    <t>m²</t>
  </si>
  <si>
    <t>1.2.1.2</t>
  </si>
  <si>
    <t>LOCACAO CONVENCIONAL DE OBRA, UTILIZANDO GABARITO DE TÁBUAS CORRIDAS PONTALETADAS A CADA 2,00M 0,0 2 UTILIZAÇÕES. AF_10/2018</t>
  </si>
  <si>
    <t>M</t>
  </si>
  <si>
    <t>1.2.1.3</t>
  </si>
  <si>
    <t>TAPUME COM TELHA METÁLICA. AF_05/2018</t>
  </si>
  <si>
    <t>1.2.2</t>
  </si>
  <si>
    <t>RETIRADA E DEMOLIÇÕES</t>
  </si>
  <si>
    <t>1.2.2.1</t>
  </si>
  <si>
    <t>RETIRADA DE PAVIMENTAÇÃO EM PARALELEPIPEDO, COM REAPROVEITAMENTO. R_11/2020. (REF.CAERN ‐ 1200025)</t>
  </si>
  <si>
    <t>1.2.2.2</t>
  </si>
  <si>
    <t>REMOÇÃO DE PINTURA LATEX (RASPAGEM E OU LIXAMENTO E OU ESCOVAÇÃO) (REF. C4913 ‐ SEINFRA)</t>
  </si>
  <si>
    <t>1.2.2.3</t>
  </si>
  <si>
    <t>DEMOLIÇÃO DE PISO EM PEDRA CALCAREA ‐ (REF.4801 ‐ORSE)</t>
  </si>
  <si>
    <t>1.2.2.4</t>
  </si>
  <si>
    <t>DEMOLIÇÃO DE MEIO‐FIO GRANÍTICO OU PRE‐MOLDADO ‐ (REF. 21 ‐ ORSE)</t>
  </si>
  <si>
    <t>1.2.2.5</t>
  </si>
  <si>
    <t>DEMOLIÇÃO DE ALVENARIA PARA QUALQUER TIPO DE BLOCO, DE FORMA MECANIZADA, SEM REAPROVEITAMENTO. AF_12/2017</t>
  </si>
  <si>
    <t>m³</t>
  </si>
  <si>
    <t>1.2.2.6</t>
  </si>
  <si>
    <t>CARGA MANUAL DE ENTULHO EM CAMINHÃO BASCULANTE 6 M3. (REF. 72897 ‐ SINAPI)</t>
  </si>
  <si>
    <t>1.2.2.7</t>
  </si>
  <si>
    <t>TRANSPORTE COM CAMINHÃO BASCULANTE DE 6 M³, EM VIA URBANA PAVIMENTADA, DMT ATÉ 30 KM (UNIDADE: M3XKM). AF_07/2020</t>
  </si>
  <si>
    <t>1.2.3</t>
  </si>
  <si>
    <t>MOVIMENTO DE TERRA</t>
  </si>
  <si>
    <t>1.2.3.1</t>
  </si>
  <si>
    <t>ESCAVAÇÃO MANUAL DE VALA COM PROFUNDIDADE MENOR OU IGUAL A 1,30 M. AF_02/2021</t>
  </si>
  <si>
    <t>1.2.3.2</t>
  </si>
  <si>
    <t>ESCAVAÇÃO MECANIZADA DE VALA COM PROF. MAIOR QUE 1,5 M ATÉ 3,0 M (MÉDIA MONTANTE E JUSANTE/UMA COMPOSIÇÃO POR TRECHO), RETROESCAV. (0,26 M3 ),LARG. MENOR QUE 0,8 M, EM SOLO MOLE, LOCAIS COM BAIXO NÍVEL DE INTERFERÊNCIA. AF_02/2021</t>
  </si>
  <si>
    <t>1.2.3.3</t>
  </si>
  <si>
    <t>ATERRO MANUAL DE VALAS COM SOLO ARGILO0,0ARENOSO E COMPACTAÇÃO MECANIZADA. AF_05/2016</t>
  </si>
  <si>
    <t>1.2.3.4</t>
  </si>
  <si>
    <t>REATERRO MANUAL APILOADO COM SOQUETE. AF_10/2017</t>
  </si>
  <si>
    <t>1.2.3.5</t>
  </si>
  <si>
    <t>1.2.4</t>
  </si>
  <si>
    <t>INSTALAÇÃO DE CANTEIRO DE OBRA</t>
  </si>
  <si>
    <t>1.2.4.1</t>
  </si>
  <si>
    <t>LOCAÇÃO DE CONTEINER ‐ ALMOXARIFADO SEM BANHEIRO ‐ 6,00X2,4M ‐ REV 02_02/2022 ‐ (REF.4654‐ORSE)</t>
  </si>
  <si>
    <t>MÊS</t>
  </si>
  <si>
    <t>1.2.4.2</t>
  </si>
  <si>
    <t>LOCAÇÃO DE CONTEINER ‐ BANHEIRO COM CHUVEIRO E VASOS ‐ 4,3 X2,3M ‐ (REF.4656‐ORSE)</t>
  </si>
  <si>
    <t>1.2.4.3</t>
  </si>
  <si>
    <t>LOCAÇÃO DE CONTEINER ‐ ESCRITORIO COM BANHEIRO ‐ 6,0M X2,3M ‐ (REF.4657‐ORSE)</t>
  </si>
  <si>
    <t>1.2.4.4</t>
  </si>
  <si>
    <t>INSTALAÇÃO PROVISORIA DE ENERGIA ELÉTRICA, AEREA, TRIFASICA, EM POSTE GALVANIZADA, EXCLUSIVE FORNECIMENTO DO MEDIDOR. (REF.9416‐ORSE)</t>
  </si>
  <si>
    <t>1.2.4.5</t>
  </si>
  <si>
    <t>LIGAÇÃO PROVISORIA DE AGUA E SANITARIO ‐ (REF. C1622 ‐ SEINFRA)</t>
  </si>
  <si>
    <t>1.3</t>
  </si>
  <si>
    <t>ESTRUTURA</t>
  </si>
  <si>
    <t>1.3.1</t>
  </si>
  <si>
    <t>INFRAESTRUTURA</t>
  </si>
  <si>
    <t>1.3.1.1</t>
  </si>
  <si>
    <t>SAPATAS</t>
  </si>
  <si>
    <t>1.3.1.1.1</t>
  </si>
  <si>
    <t>LASTRO DE CONCRETO MAGRO, APLICADO EM BLOCOS DE COROAMENTO OU SAPATAS, ESPESSURA DE 5 CM. AF_08/2017</t>
  </si>
  <si>
    <t>1.3.1.1.2</t>
  </si>
  <si>
    <t>FABRICAÇÃO, MONTAGEM E DESMONTAGEM DE FÔRMA PARA SAPATA, EM MADEIRA SERRADA, E=25 MM, 4 UTILIZAÇÕES. AF_06/2017</t>
  </si>
  <si>
    <t>1.3.1.1.3</t>
  </si>
  <si>
    <t>ARMAÇÃO DE BLOCO, VIGA BALDRAME OU SAPATA UTILIZANDO AÇO CA0,050 DE 10 MM 0,0 MONTAGEM. AF_06/2017</t>
  </si>
  <si>
    <t>KG</t>
  </si>
  <si>
    <t>1.3.1.1.4</t>
  </si>
  <si>
    <t>ARMAÇÃO DE BLOCO, VIGA BALDRAME OU SAPATA UTILIZANDO AÇO CA0,050 DE 12,5 MM 0,0 MONTAGEM. AF_06/2017</t>
  </si>
  <si>
    <t>1.3.1.1.5</t>
  </si>
  <si>
    <t>CONCRETO FCK = 30MPA, TRAÇO 1:2,1:2,5 (EM MASSA SECA DE CIMENTO/ AREIA MÉDIA/ BRITA 1) 0,0 PREPARO MECÂNICO COM BETONEIRA 400 L. AF_05/2021</t>
  </si>
  <si>
    <t>1.3.1.1.6</t>
  </si>
  <si>
    <t>LANÇAMENTO COM USO DE BALDES, ADENSAMENTO E ACABAMENTO DE CONCRETO EM ESTRUTURAS. AF_02/2022</t>
  </si>
  <si>
    <t>1.3.1.2</t>
  </si>
  <si>
    <t>VIGAS BALDRAMES</t>
  </si>
  <si>
    <t>1.3.1.2.1</t>
  </si>
  <si>
    <t>CONCRETO CICLÓPICO FCK = 15MPA, 30% PEDRA DE MÃO EM VOLUME REAL, INCLUSIVE LANÇAMENTO. AF_05/2021</t>
  </si>
  <si>
    <t>1.3.1.2.2</t>
  </si>
  <si>
    <t>ALVENARIA DE EMBASAMENTO COM BLOCO CERAMICO DE 8 FUROS E ARGAMASSA DE CIMENTO E AREIA (1:6). R_11/2020 (REF. 1030022 ‐ CAERN)</t>
  </si>
  <si>
    <t>1.3.1.2.3</t>
  </si>
  <si>
    <t>FABRICAÇÃO, MONTAGEM E DESMONTAGEM DE FÔRMA PARA VIGA BALDRAME, EM MADEIRA SERRADA, E=25 MM, 4 UTILIZAÇÕES. AF_06/2017</t>
  </si>
  <si>
    <t>1.3.1.2.4</t>
  </si>
  <si>
    <t>ARMAÇÃO DE BLOCO, VIGA BALDRAME E SAPATA UTILIZANDO AÇO CA0,060 DE 5 MM 0,0 MONTAGEM. AF_06/2017</t>
  </si>
  <si>
    <t>1.3.1.2.5</t>
  </si>
  <si>
    <t>ARMAÇÃO DE BLOCO, VIGA BALDRAME OU SAPATA UTILIZANDO AÇO CA0,050 DE 8 MM 0,0 MONTAGEM. AF_06/2017</t>
  </si>
  <si>
    <t>1.3.1.2.6</t>
  </si>
  <si>
    <t>1.3.1.2.7</t>
  </si>
  <si>
    <t>1.3.1.2.8</t>
  </si>
  <si>
    <t>1.3.2</t>
  </si>
  <si>
    <t>SUPRAESTRUTURA</t>
  </si>
  <si>
    <t>1.3.2.1</t>
  </si>
  <si>
    <t>PILARES</t>
  </si>
  <si>
    <t>1.3.2.1.1</t>
  </si>
  <si>
    <t>FABRICAÇÃO DE FÔRMA PARA PILARES E ESTRUTURAS SIMILARES, EM MADEIRA SERRADA, E=25 MM. AF_09/2020</t>
  </si>
  <si>
    <t>1.3.2.1.2</t>
  </si>
  <si>
    <t>1.3.2.1.3</t>
  </si>
  <si>
    <t>1.3.2.1.4</t>
  </si>
  <si>
    <t>ARMAÇÃO DE PILAR OU VIGA DE ESTRUTURA CONVENCIONAL DE CONCRETO ARMADO UTILIZANDO AÇO CA0,060 DE 5,0 MM 0,0 MONTAGEM. AF_06/2022</t>
  </si>
  <si>
    <t>1.3.2.1.5</t>
  </si>
  <si>
    <t>ARMAÇÃO DE PILAR OU VIGA DE ESTRUTURA CONVENCIONAL DE CONCRETO ARMADO UTILIZANDO AÇO CA0,050 DE 6,3 MM 0,0 MONTAGEM. AF_06/2022</t>
  </si>
  <si>
    <t>1.3.2.1.6</t>
  </si>
  <si>
    <t>ARMAÇÃO DE PILAR OU VIGA DE ESTRUTURA CONVENCIONAL DE CONCRETO ARMADO UTILIZANDO AÇO CA0,050 DE 10,0 MM 0,0 MONTAGEM. AF_06/2022</t>
  </si>
  <si>
    <t>1.3.2.1.7</t>
  </si>
  <si>
    <t>ARMAÇÃO DE PILAR OU VIGA DE ESTRUTURA CONVENCIONAL DE CONCRETO ARMADO UTILIZANDO AÇO CA0,050 DE 12,5 MM 0,0 MONTAGEM. AF_06/2022</t>
  </si>
  <si>
    <t>1.3.2.2</t>
  </si>
  <si>
    <t>VIGAS</t>
  </si>
  <si>
    <t>1.3.2.2.1</t>
  </si>
  <si>
    <t>FABRICAÇÃO DE FÔRMA PARA VIGAS, COM MADEIRA SERRADA, E = 25 MM. AF_09/2020</t>
  </si>
  <si>
    <t>1.3.2.2.2</t>
  </si>
  <si>
    <t>1.3.2.2.3</t>
  </si>
  <si>
    <t>1.3.2.2.4</t>
  </si>
  <si>
    <t>1.3.2.2.5</t>
  </si>
  <si>
    <t>1.3.2.2.6</t>
  </si>
  <si>
    <t>ARMAÇÃO DE PILAR OU VIGA DE ESTRUTURA CONVENCIONAL DE CONCRETO ARMADO UTILIZANDO AÇO CA0,050 DE 8,0 MM 0,0 MONTAGEM. AF_06/2022</t>
  </si>
  <si>
    <t>1.3.2.2.7</t>
  </si>
  <si>
    <t>1.3.2.2.8</t>
  </si>
  <si>
    <t>1.3.2.3</t>
  </si>
  <si>
    <t>LAJES PRE-MOLDADAS</t>
  </si>
  <si>
    <t>1.3.2.3.1</t>
  </si>
  <si>
    <t>LAJE PRÉ0,0MOLDADA UNIDIRECIONAL, BIAPOIADA, PARA PISO, ENCHIMENTO EM CERÂMICA, VIGOTA CONVENCIONAL, ALTURA TOTAL DA LAJE (ENCHIMENTO+CAPA) = (8+4). AF_11/2020 COM FCK=30 MPA 0,0 (REF. 1019630,0 SINAPI)</t>
  </si>
  <si>
    <t>1.3.2.3.2</t>
  </si>
  <si>
    <t>ARMAÇÃO DE LAJE DE ESTRUTURA CONVENCIONAL DE CONCRETO ARMADO UTILIZANDO AÇO CA0,050 DE 8,0 MM 0,0 MONTAGEM. AF_06/2022</t>
  </si>
  <si>
    <t>1.4</t>
  </si>
  <si>
    <t>IMPERMEABILIZAÇÃO</t>
  </si>
  <si>
    <t>1.4.1</t>
  </si>
  <si>
    <t>IMPERMEABILIZAÇÃO DE SUPERFÍCIE COM EMULSÃO ASFÁLTICA, 2 DEMÃOS AF_06/2018</t>
  </si>
  <si>
    <t>1.4.2</t>
  </si>
  <si>
    <t>IMPERMEABILIZAÇÃO DE SUPERFÍCIE COM MANTA ASFÁLTICA, UMA CAMADA, INCLUSIVE APLICAÇÃO DE PRIMER ASFÁLTICO, E=3MM. AF_06/2018</t>
  </si>
  <si>
    <t>1.4.3</t>
  </si>
  <si>
    <t>PROTEÇÃO MECÂNICA DE SUPERFICIE HORIZONTAL COM ARGAMASSA DE CIMENTO E AREIA, TRAÇO 1:3, E=5CM. AF_06/2018</t>
  </si>
  <si>
    <t>1.5</t>
  </si>
  <si>
    <t>PAREDES E PAINEIS</t>
  </si>
  <si>
    <t>1.5.1</t>
  </si>
  <si>
    <t>ALVENARIA DE VEDAÇÃO DE BLOCOS VAZADOS DE CONCRETO DE 9X19X39 CM (ESPESSURA 9 CM) E ARGAMASSA DE ASSENTAMENTO COM PREPARO MANUAL. AF_12/2021</t>
  </si>
  <si>
    <t>1.5.2</t>
  </si>
  <si>
    <t>ALVENARIA DE VEDAÇÃO COM ELEMENTO VAZADO DE CERÂMICA (COBOGÓ) DE 7X20X20CM E ARGAMASSA DE ASSENTAMENTO COM PREPARO EM BETONEIRA. AF_05/2020</t>
  </si>
  <si>
    <t>1.5.3</t>
  </si>
  <si>
    <t>VERGA PRÉ0,0MOLDADA PARA JANELAS COM ATÉ 1,5 M DE VÃO. AF_03/2016</t>
  </si>
  <si>
    <t>1.5.4</t>
  </si>
  <si>
    <t>VERGA PRÉ0,0MOLDADA PARA JANELAS COM MAIS DE 1,5 M DE VÃO. AF_03/2016</t>
  </si>
  <si>
    <t>1.5.5</t>
  </si>
  <si>
    <t>VERGA PRÉ0,0MOLDADA PARA PORTAS COM ATÉ 1,5 M DE VÃO. AF_03/2016</t>
  </si>
  <si>
    <t>1.5.6</t>
  </si>
  <si>
    <t>VERGA PRÉ0,0MOLDADA PARA PORTAS COM MAIS DE 1,5 M DE VÃO. AF_03/2016</t>
  </si>
  <si>
    <t>1.5.7</t>
  </si>
  <si>
    <t>CONTRAVERGA PRÉ0,0MOLDADA PARA VÃOS DE ATÉ 1,5 M DE COMPRIMENTO. AF_03/2016</t>
  </si>
  <si>
    <t>1.5.8</t>
  </si>
  <si>
    <t>CONTRAVERGA PRÉ0,0MOLDADA PARA VÃOS DE MAIS DE 1,5 M DE COMPRIMENTO. AF_03/2016</t>
  </si>
  <si>
    <t>1.6</t>
  </si>
  <si>
    <t>COBERTURA</t>
  </si>
  <si>
    <t>1.6.1</t>
  </si>
  <si>
    <t>TELHADO</t>
  </si>
  <si>
    <t>1.6.1.1</t>
  </si>
  <si>
    <t>TRAMA DE MADEIRA COMPOSTA POR TERÇAS PARA TELHADOS DE ATÉ 2 ÁGUAS PARA TELHA ONDULADA DE FIBROCIMENTO, METÁLICA, PLÁSTICA OU TERMOACÚSTICA, INCLUSO TRANSPORTE VERTICAL. AF_07/2019</t>
  </si>
  <si>
    <t>1.6.1.2</t>
  </si>
  <si>
    <t>TELHAMENTO COM TELHA ONDULADA DE FIBROCIMENTO E = 6 MM, COM RECOBRIMENTO LATERAL DE 1/4 DE ONDA PARA TELHADO COM INCLINAÇÃO MAIOR QUE 10°, COM ATÉ 2 ÁGUAS, INCLUSO IÇAMENTO. AF_07/2019</t>
  </si>
  <si>
    <t>1.6.1.3</t>
  </si>
  <si>
    <t>FABRICAÇÃO E INSTALAÇÃO DE MEIA TESOURA DE MADEIRA NÃO APARELHADA, COM VÃO DE 9 M, PARA TELHA ONDULADA DE FIBROCIMENTO, ALUMÍNIO, PLÁSTICA OU TERMOACÚSTICA, INCLUSO IÇAMENTO. AF_07/2019</t>
  </si>
  <si>
    <t>1.6.1.4</t>
  </si>
  <si>
    <t>RUFO EM CONCRETO PRÉ‐FABRICADO, ASSENTADO COM ARGAMASSA DE CIMENTO E AREIA (1:3). R_05/2021 ‐ (REF. 1080086 ‐ CAERN)</t>
  </si>
  <si>
    <t>1.6.1.5</t>
  </si>
  <si>
    <t>CHAPIM DE CONCRETO PRÉ‐MOLDADO. (REF. 08637 ‐ ORSE)</t>
  </si>
  <si>
    <t>1.6.1.6</t>
  </si>
  <si>
    <t>FABRICAÇÃO E INSTALAÇÃO DE PONTALETES DE MADEIRA NÃO APARELHADA PARA TELHADOS COM ATÉ 2 ÁGUAS E COM TELHA CERÂMICA OU DE CONCRETO EM EDIFÍCIO INSTITUCIONAL TÉRREO, INCLUSO TRANSPORTE VERTICAL. AF_07/2019</t>
  </si>
  <si>
    <t>1.6.2</t>
  </si>
  <si>
    <t>INSTALAÇÃO PLUVIAL</t>
  </si>
  <si>
    <t>1.6.2.1</t>
  </si>
  <si>
    <t>TUBO PVC, SÉRIE R, ÁGUA PLUVIAL, DN 75 MM, FORNECIDO E INSTALADO EM CONDUTORES VERTICAIS DE ÁGUAS PLUVIAIS. AF_06/2022</t>
  </si>
  <si>
    <t>1.6.2.2</t>
  </si>
  <si>
    <t>TUBO PVC, SÉRIE R, ÁGUA PLUVIAL, DN 100 MM, FORNECIDO E INSTALADO EM RAMAL DE ENCAMINHAMENTO. AF_06/2022</t>
  </si>
  <si>
    <t>1.6.2.3</t>
  </si>
  <si>
    <t>JOELHO 90 GRAUS, PVC, SERIE R, ÁGUA PLUVIAL, DN 75 MM, JUNTA ELÁSTICA, FORNECIDO E INSTALADO EM CONDUTORES VERTICAIS DE ÁGUAS PLUVIAIS. AF_06/2022</t>
  </si>
  <si>
    <t>1.6.2.4</t>
  </si>
  <si>
    <t>JOELHO 90 GRAUS, PVC, SERIE R, ÁGUA PLUVIAL, DN 100 MM, JUNTA ELÁSTICA, FORNECIDO E INSTALADO EM RAMAL DE ENCAMINHAMENTO. AF_06/2022</t>
  </si>
  <si>
    <t>1.6.2.5</t>
  </si>
  <si>
    <t>JOELHO 45 GRAUS, PVC, SERIE R, ÁGUA PLUVIAL, DN 75 MM, JUNTA ELÁSTICA, FORNECIDO E INSTALADO EM CONDUTORES VERTICAIS DE ÁGUAS PLUVIAIS. AF_06/2022</t>
  </si>
  <si>
    <t>1.6.2.6</t>
  </si>
  <si>
    <t>JOELHO 45 GRAUS, PVC, SERIE R, ÁGUA PLUVIAL, DN 100 MM, JUNTA ELÁSTICA, FORNECIDO E INSTALADO EM RAMAL DE ENCAMINHAMENTO. AF_06/2022</t>
  </si>
  <si>
    <t>1.6.2.7</t>
  </si>
  <si>
    <t>TÊ, PVC, SERIE R, ÁGUA PLUVIAL, DN 100 X 100 MM, JUNTA ELÁSTICA, FORNECIDO E INSTALADO EM CONDUTORES VERTICAIS DE ÁGUAS PLUVIAIS. AF_06/2022</t>
  </si>
  <si>
    <t>1.6.2.8</t>
  </si>
  <si>
    <t>LUVA SIMPLES, PVC, SERIE R, ÁGUA PLUVIAL, DN 75 MM, JUNTA ELÁSTICA, FORNECIDO E INSTALADO EM CONDUTORES VERTICAIS DE ÁGUAS PLUVIAIS. AF_06/2022</t>
  </si>
  <si>
    <t>1.6.2.9</t>
  </si>
  <si>
    <t>LUVA SIMPLES, PVC, SERIE R, ÁGUA PLUVIAL, DN 100 MM, JUNTA ELÁSTICA, FORNECIDO E INSTALADO EM RAMAL DE ENCAMINHAMENTO. AF_06/2022</t>
  </si>
  <si>
    <t>1.6.2.10</t>
  </si>
  <si>
    <t>RALO HEMISFERICO Em Fº Fº, TIPO ABACAXI DN 100MM ‐ (REF.4283‐ORSE)</t>
  </si>
  <si>
    <t>1.6.2.11</t>
  </si>
  <si>
    <t>CAIXA DE INSPEÇÃO EM ALVENARIA ‐ 1/2 TIJOLO COMUM ‐ (REF.C0605 ‐ SEINFRA)</t>
  </si>
  <si>
    <t>1.6.2.12</t>
  </si>
  <si>
    <t>TAMPA DE CONCRETO ESP=5CM P/CAIXA EM ALVENARIA (REF.C2299‐SEINFRA)</t>
  </si>
  <si>
    <t>1.6.2.13</t>
  </si>
  <si>
    <t>PREPARO DE FUNDO DE VALA COM LARGURA MAIOR OU IGUAL A 1,5 M E MENOR QUE 2,5 M, COM CAMADA DE BRITA, LANÇAMENTO MECANIZADO. AF_08/2020</t>
  </si>
  <si>
    <t>1.6.2.14</t>
  </si>
  <si>
    <t>ANEL DE BORRACHA PARA TUBO PVC SANITARIO DN 75MM.(REF.03404‐ORSE)</t>
  </si>
  <si>
    <t>1.6.2.15</t>
  </si>
  <si>
    <t>ANEL DE BORRACHA PARA TUBO PVC SANITARIO DN 100MM.(REF.03404‐ORSE)</t>
  </si>
  <si>
    <t>1.6.2.16</t>
  </si>
  <si>
    <t>CALHA EM CHAPA DE AÇO GALVANIZADO NÚMERO 24, DESENVOLVIMENTO DE 33 CM, INCLUSO TRANSPORTE VERTICAL. AF_07/2019</t>
  </si>
  <si>
    <t>1.6.3</t>
  </si>
  <si>
    <t>CALHA EM ALVENARIA</t>
  </si>
  <si>
    <t>1.6.3.1</t>
  </si>
  <si>
    <t>1.6.3.2</t>
  </si>
  <si>
    <t>CHAPISCO APLICADO EM ALVENARIAS E ESTRUTURAS DE CONCRETO INTERNAS, COM COLHER DE PEDREIRO. ARGAMASSA TRAÇO 1:3 COM PREPARO MANUAL. AF_10/2022</t>
  </si>
  <si>
    <t>1.6.3.3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</si>
  <si>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</si>
  <si>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1.6.3.4</t>
  </si>
  <si>
    <t>LASTRO DE CONCRETO MAGRO, APLICADO EM PISOS, LAJES SOBRE SOLO OU RADIERS, ESPESSURA DE 5 CM. AF_07/2016</t>
  </si>
  <si>
    <t>1.6.3.5</t>
  </si>
  <si>
    <t>1.6.3.6</t>
  </si>
  <si>
    <t>1.7</t>
  </si>
  <si>
    <t>INSTALAÇÕES SANITARIAS</t>
  </si>
  <si>
    <t>1.7.1</t>
  </si>
  <si>
    <t>ACESSORIOS</t>
  </si>
  <si>
    <t>1.7.1.1</t>
  </si>
  <si>
    <t>VASO SANITÁRIO SIFONADO COM CAIXA ACOPLADA LOUÇA BRANCA, INCLUSO ENGATE FLEXÍVEL EM PLÁSTICO BRANCO, 1/2 X 40CM 0,0 FORNECIMENTO E INSTALAÇÃO. AF_01/2020</t>
  </si>
  <si>
    <t>1.7.1.2</t>
  </si>
  <si>
    <t>VASO SANITÁRIO INFANTIL LOUÇA BRANCA 0,0 FORNECIMENTO E INSTALACAO. AF_01/2020</t>
  </si>
  <si>
    <t>1.7.1.3</t>
  </si>
  <si>
    <t>VASO SANITARIO SIFONADO CONVENCIONAL PARA PCD COM CAIXA ACOPLADA SEM FURO FRONTAL COM LOUÇA BRANCA SEM ASSENTO ‐ FORNECIMENTO E INSTALAÇÃO. AF_01/2020 (REF. 95471‐SINAPI)</t>
  </si>
  <si>
    <t>1.7.1.4</t>
  </si>
  <si>
    <t>DUCHA HIGIENICA PLASTICA COM REGISTRO METALICO 1/2, FORNECIMENTO E INSTALAÇAO. R _05/2021 (REF.1070041‐ CAERN)</t>
  </si>
  <si>
    <t>1.7.1.5</t>
  </si>
  <si>
    <t>ASSENTO SANITÁRIO CONVENCIONAL 0,0 FORNECIMENTO E INSTALACAO. AF_01/2020</t>
  </si>
  <si>
    <t>1.7.1.6</t>
  </si>
  <si>
    <t>SABONETEIRA DE PAREDE EM METAL CROMADO, INCLUSO FIXAÇÃO. AF_01/2020</t>
  </si>
  <si>
    <t>1.7.1.7</t>
  </si>
  <si>
    <t>SABONETEIRA PLASTICA TIPO DISPENSER PARA SABONETE LIQUIDO COM RESERVATORIO 800 A 1500 ML, INCLUSO FIXAÇÃO. AF_01/2020</t>
  </si>
  <si>
    <t>1.7.1.8</t>
  </si>
  <si>
    <t>PAPELEIRA PLÁSTICA TIPO DISPENSER PARA PAPEL HIGIÊNICO EM ROLO DE ATÉ 500 M. R_05/2021 (REF.1070214 ‐ CAERN)</t>
  </si>
  <si>
    <t>1.7.1.9</t>
  </si>
  <si>
    <t>TOALHEIRO PLASTICO TIPO DISPENSER PARA PAPEL TOALHA INTERFOLHADO. R_05/2021 (REF.1070213 ‐ CAERN)</t>
  </si>
  <si>
    <t>1.7.1.10</t>
  </si>
  <si>
    <t>BANCADA DE GRANITO POLIDO, TIPO ANDORINHA/ QUARTZ/ CASTELO/ CORUMBA OU OUTRAS CORES) E=3CM , FORNECIMENTO E INSTALAÇÃO. (REF.C0357‐SEINFRA)</t>
  </si>
  <si>
    <t>1.7.1.11</t>
  </si>
  <si>
    <t>CUBA DE EMBUTIR OVAL EM LOUÇA BRANCA, 35 X 50CM OU EQUIVALENTE, INCLUSO VÁLVULA E SIFÃO TIPO GARRAFA EM METAL CROMADO 0,0 FORNECIMENTO E INSTALAÇÃO. AF_01/2020</t>
  </si>
  <si>
    <t>1.7.1.12</t>
  </si>
  <si>
    <t>CUBA DE EMBUTIR DE AÇO INOXIDÁVEL MÉDIA, INCLUSO VÁLVULA TIPO AMERICANA EM METAL CROMADO E SIFÃO FLEXÍVEL EM PVC 0,0 FORNECIMENTO E INSTALAÇÃO. AF_01/2020</t>
  </si>
  <si>
    <t>1.7.1.13</t>
  </si>
  <si>
    <t>LAVATÓRIO LOUÇA BRANCA SUSPENSO, 29,5 X 39CM OU EQUIVALENTE, PADRÃO POPULAR 0,0 FORNECIMENTO E INSTALAÇÃO. AF_01/2020</t>
  </si>
  <si>
    <t>1.7.1.14</t>
  </si>
  <si>
    <t>VÁLVULA EM METAL CROMADO TIPO AMERICANA 3.1/2_x0094_ X 1.1/2_x0094_ PARA PIA 0,0 FORNECIMENTO E INSTALAÇÃO. AF_01/2020</t>
  </si>
  <si>
    <t>1.7.1.15</t>
  </si>
  <si>
    <t>TORNEIRA CROMADA DE MESA PARA LAVATORIO TEMPORIZADA PRESSAO BICA BAIXA ‐ FORNECIMENTO E INSTALAÇÃO. AF_01/2020 (REF. 86915 ‐ SINAPI)</t>
  </si>
  <si>
    <t>1.7.1.16</t>
  </si>
  <si>
    <t>TORNEIRA CROMADA LONGA, DE PAREDE, 1/2_x0094_ OU 3/4_x0094_, PARA PIA DE COZINHA, PADRÃO POPULAR 0,0 FORNECIMENTO E INSTALAÇÃO. AF_01/2020</t>
  </si>
  <si>
    <t>1.7.1.17</t>
  </si>
  <si>
    <t>TORNEIRA TIPO JARDIM (REF.C4000‐SEINFRA)</t>
  </si>
  <si>
    <t>1.7.1.18</t>
  </si>
  <si>
    <t>BARRA DE APOIO RETA, EM ACO INOX POLIDO, COMPRIMENTO 80 CM, FIXADA NA PAREDE 0,0 FORNECIMENTO E INSTALAÇÃO. AF_01/2020</t>
  </si>
  <si>
    <t>1.7.1.19</t>
  </si>
  <si>
    <t>BARRA DE APOIO RETA, EM ACO INOX POLIDO, COMPRIMENTO 70 CM, FIXADA NA PAREDE 0,0 FORNECIMENTO E INSTALAÇÃO. AF_01/2020</t>
  </si>
  <si>
    <t>1.7.1.20</t>
  </si>
  <si>
    <t>BARRA DE APOIO, RETA, FIXA, EM AÇO INOX, L=40CM, D=1 1/4'' ‐ JACKWAL OU SIMILAR ‐ (REF.13110 ‐ ORSE)</t>
  </si>
  <si>
    <t>1.7.1.21</t>
  </si>
  <si>
    <t>BANCO ARTICULADO, EM ACO INOX, PARA PCD, FIXADO NA PAREDE 0,0 FORNECIMENTO E INSTALAÇÃO. AF_01/2020</t>
  </si>
  <si>
    <t>1.7.1.22</t>
  </si>
  <si>
    <t>BARRA DE APOIO LATERAL ARTICULADA, COM TRAVA, EM ACO INOX POLIDO, FIXADA NA PAREDE 0,0 FORNECIMENTO E INSTALAÇÃO. AF_01/2020</t>
  </si>
  <si>
    <t>1.7.1.23</t>
  </si>
  <si>
    <t>ESPELHO CRISTAL, ESPESSURA 4MM COM PARAFUSO DE FIXAÇÃO, SEM MOLDURA (REF. C4835 ‐ SEINFRA)</t>
  </si>
  <si>
    <t>1.7.1.24</t>
  </si>
  <si>
    <t>TANQUE DE MÁRMORE SINTÉTICO SUSPENSO, 22L OU EQUIVALENTE, INCLUSO SIFÃO FLEXÍVEL EM PVC, VÁLVULA PLÁSTICA E TORNEIRA DE PLÁSTICO 0,0 FORNECIMENTO E INSTALAÇÃO. AF_01/2020</t>
  </si>
  <si>
    <t>1.7.1.25</t>
  </si>
  <si>
    <t>ALARME BANHEIRO PNE DEFICIENTE FISICO CONFORME NBR 9050 COM ACIONADOR ‐ (REF.11961 ‐ ORSE)</t>
  </si>
  <si>
    <t>1.7.1.26</t>
  </si>
  <si>
    <t>CHUVEIRO PLÁSTICO COMUM COM BRAÇO E CANOPLA DE 1/2" - FORNECIMENTO E INSTALAÇÃO. R_05/2021</t>
  </si>
  <si>
    <t>1.7.1.27</t>
  </si>
  <si>
    <t>REGISTRO DE PRESSÃO BRUTO, LATÃO, ROSCÁVEL, 3/4'' - FORNECIMENTO E INSTALAÇÃO. AF_08/2021</t>
  </si>
  <si>
    <t>1.7.2</t>
  </si>
  <si>
    <t>INSTALAÇÃO DE ESGOTO - SANITARIO</t>
  </si>
  <si>
    <t>1.7.2.1</t>
  </si>
  <si>
    <t>TUBO PVC, SERIE NORMAL, ESGOTO PREDIAL, DN 40 MM, FORNECIDO E INSTALADO EM RAMAL DE DESCARGA OU RAMAL DE ESGOTO SANITÁRIO. AF_08/2022</t>
  </si>
  <si>
    <t>1.7.2.2</t>
  </si>
  <si>
    <t>TUBO PVC, SERIE NORMAL, ESGOTO PREDIAL, DN 50 MM, FORNECIDO E INSTALADO EM PRUMADA DE ESGOTO SANITÁRIO OU VENTILAÇÃO. AF_08/2022</t>
  </si>
  <si>
    <t>1.7.2.3</t>
  </si>
  <si>
    <t>TUBO PVC, SERIE NORMAL, ESGOTO PREDIAL, DN 75 MM, FORNECIDO E INSTALADO EM PRUMADA DE ESGOTO SANITÁRIO OU VENTILAÇÃO. AF_08/2022</t>
  </si>
  <si>
    <t>1.7.2.4</t>
  </si>
  <si>
    <t>TUBO PVC, SERIE NORMAL, ESGOTO PREDIAL, DN 100 MM, FORNECIDO E INSTALADO EM RAMAL DE DESCARGA OU RAMAL DE ESGOTO SANITÁRIO. AF_08/2022</t>
  </si>
  <si>
    <t>1.7.2.5</t>
  </si>
  <si>
    <t>TUBO PVC, SERIE NORMAL, ESGOTO PREDIAL, DN 150 MM, FORNECIDO E INSTALADO EM SUBCOLETOR AÉREO DE ESGOTO SANITÁRIO. AF_08/2022</t>
  </si>
  <si>
    <t>1.7.2.6</t>
  </si>
  <si>
    <t>JOELHO 90 GRAUS, PVC, SERIE NORMAL, ESGOTO PREDIAL, DN 40 MM, JUNTA SOLDÁVEL, FORNECIDO E INSTALADO EM RAMAL DE DESCARGA OU RAMAL DE ESGOTO SANITÁRIO. AF_08/2022</t>
  </si>
  <si>
    <t>1.7.2.7</t>
  </si>
  <si>
    <t>JOELHO 90 GRAUS, PVC, SERIE NORMAL, ESGOTO PREDIAL, DN 50 MM, JUNTA ELÁSTICA, FORNECIDO E INSTALADO EM PRUMADA DE ESGOTO SANITÁRIO OU VENTILAÇÃO. AF_08/2022</t>
  </si>
  <si>
    <t>1.7.2.8</t>
  </si>
  <si>
    <t>JOELHO 90 GRAUS, PVC, SERIE NORMAL, ESGOTO PREDIAL, DN 75 MM, JUNTA ELÁSTICA, FORNECIDO E INSTALADO EM PRUMADA DE ESGOTO SANITÁRIO OU VENTILAÇÃO. AF_08/2022</t>
  </si>
  <si>
    <t>1.7.2.9</t>
  </si>
  <si>
    <t>JOELHO 90 GRAUS, PVC, SERIE NORMAL, ESGOTO PREDIAL, DN 100 MM, JUNTA ELÁSTICA, FORNECIDO E INSTALADO EM PRUMADA DE ESGOTO SANITÁRIO OU VENTILAÇÃO. AF_08/2022</t>
  </si>
  <si>
    <t>1.7.2.10</t>
  </si>
  <si>
    <t>JOELHO 45 GRAUS, PVC, SERIE NORMAL, ESGOTO PREDIAL, DN 40 MM, JUNTA SOLDÁVEL, FORNECIDO E INSTALADO EM RAMAL DE DESCARGA OU RAMAL DE ESGOTO SANITÁRIO. AF_08/2022</t>
  </si>
  <si>
    <t>1.7.2.11</t>
  </si>
  <si>
    <t>JOELHO 45 GRAUS, PVC, SERIE NORMAL, ESGOTO PREDIAL, DN 50 MM, JUNTA ELÁSTICA, FORNECIDO E INSTALADO EM PRUMADA DE ESGOTO SANITÁRIO OU VENTILAÇÃO. AF_08/2022</t>
  </si>
  <si>
    <t>1.7.2.12</t>
  </si>
  <si>
    <t>JOELHO 45 GRAUS, PVC, SERIE NORMAL, ESGOTO PREDIAL, DN 75 MM, JUNTA ELÁSTICA, FORNECIDO E INSTALADO EM PRUMADA DE ESGOTO SANITÁRIO OU VENTILAÇÃO. AF_08/2022</t>
  </si>
  <si>
    <t>1.7.2.13</t>
  </si>
  <si>
    <t>JOELHO 45 GRAUS, PVC, SERIE NORMAL, ESGOTO PREDIAL, DN 100 MM, JUNTA ELÁSTICA, FORNECIDO E INSTALADO EM PRUMADA DE ESGOTO SANITÁRIO OU VENTILAÇÃO. AF_08/2022</t>
  </si>
  <si>
    <t>1.7.2.14</t>
  </si>
  <si>
    <t>TE, PVC, SERIE NORMAL, ESGOTO PREDIAL, DN 50 X 50 MM, JUNTA ELÁSTICA, FORNECIDO E INSTALADO EM RAMAL DE DESCARGA OU RAMAL DE ESGOTO SANITÁRIO. AF_08/2022</t>
  </si>
  <si>
    <t>1.7.2.15</t>
  </si>
  <si>
    <t>TE, PVC, SERIE NORMAL, ESGOTO PREDIAL, DN 75 X 75 MM, JUNTA ELÁSTICA, FORNECIDO E INSTALADO EM PRUMADA DE ESGOTO SANITÁRIO OU VENTILAÇÃO. AF_08/2022</t>
  </si>
  <si>
    <t>1.7.2.16</t>
  </si>
  <si>
    <t>TE, PVC, SERIE NORMAL, ESGOTO PREDIAL, DN 100 X 100 MM, JUNTA ELÁSTICA, FORNECIDO E INSTALADO EM PRUMADA DE ESGOTO SANITÁRIO OU VENTILAÇÃO. AF_08/2022</t>
  </si>
  <si>
    <t>1.7.2.17</t>
  </si>
  <si>
    <t>JUNÇÃO SIMPLES, PVC, SERIE NORMAL, ESGOTO PREDIAL, DN 40 MM, JUNTA SOLDÁVEL, FORNECIDO E INSTALADO EM RAMAL DE DESCARGA OU RAMAL DE ESGOTO SANITÁRIO. AF_08/2022</t>
  </si>
  <si>
    <t>1.7.2.18</t>
  </si>
  <si>
    <t>JUNÇÃO SIMPLES EM PVC RIGIDO C/ ANÉIS, PARA ESGOTO PRIMARIO, DN 100X50mm (4"X2"). (REF.01636‐ORSE)</t>
  </si>
  <si>
    <t>1.7.2.19</t>
  </si>
  <si>
    <t>JUNÇÃO SIMPLES, PVC, SERIE R, ÁGUA PLUVIAL, DN 100 X 75 MM, JUNTA ELÁSTICA, FORNECIDO E INSTALADO EM RAMAL DE ENCAMINHAMENTO. AF_06/2022</t>
  </si>
  <si>
    <t>1.7.2.20</t>
  </si>
  <si>
    <t>JUNÇÃO SIMPLES, PVC, SERIE NORMAL, ESGOTO PREDIAL, DN 50 X 50 MM, JUNTA ELÁSTICA, FORNECIDO E INSTALADO EM RAMAL DE DESCARGA OU RAMAL DE ESGOTO SANITÁRIO. AF_08/2022</t>
  </si>
  <si>
    <t>1.7.2.21</t>
  </si>
  <si>
    <t>LUVA SIMPLES, PVC, SERIE NORMAL, ESGOTO PREDIAL, DN 50 MM, JUNTA ELÁSTICA, FORNECIDO E INSTALADO EM RAMAL DE DESCARGA OU RAMAL DE ESGOTO SANITÁRIO. AF_08/2022</t>
  </si>
  <si>
    <t>1.7.2.22</t>
  </si>
  <si>
    <t>LUVA SIMPLES, PVC, SERIE NORMAL, ESGOTO PREDIAL, DN 75 MM, JUNTA ELÁSTICA, FORNECIDO E INSTALADO EM RAMAL DE DESCARGA OU RAMAL DE ESGOTO SANITÁRIO. AF_08/2022</t>
  </si>
  <si>
    <t>1.7.2.23</t>
  </si>
  <si>
    <t>1.7.2.24</t>
  </si>
  <si>
    <t>CURVA CURTA 90 GRAUS, PVC, SERIE NORMAL, ESGOTO PREDIAL, DN 50 MM, JUNTA ELÁSTICA, FORNECIDO E INSTALADO EM RAMAL DE DESCARGA OU RAMAL DE ESGOTO SANITÁRIO. AF_08/2022</t>
  </si>
  <si>
    <t>1.7.2.25</t>
  </si>
  <si>
    <t>CAP DE PVC RIGIDO C/ ANEIS P/ ESGOTO, DN 50MM. (REF.01610‐ORSE)</t>
  </si>
  <si>
    <t>1.7.2.26</t>
  </si>
  <si>
    <t>ANEL DE BORRACHA PARA TUBO PVC SANITARIO DN 50MM.(REF.03404‐ORSE)</t>
  </si>
  <si>
    <t>1.7.2.27</t>
  </si>
  <si>
    <t>1.7.2.28</t>
  </si>
  <si>
    <t>1.7.2.29</t>
  </si>
  <si>
    <t>CAIXA SIFONADA, PVC, DN 100 X 100 X 50 MM, JUNTA ELÁSTICA, FORNECIDA E INSTALADA EM RAMAL DE DESCARGA OU EM RAMAL DE ESGOTO SANITÁRIO. AF_08/2022</t>
  </si>
  <si>
    <t>1.7.2.30</t>
  </si>
  <si>
    <t>CAIXA SIFONADA, PVC, DN 150 X 185 X 75 MM, JUNTA ELÁSTICA, FORNECIDA E INSTALADA EM RAMAL DE DESCARGA OU EM RAMAL DE ESGOTO SANITÁRIO. AF_08/2022</t>
  </si>
  <si>
    <t>1.7.2.31</t>
  </si>
  <si>
    <t>CAIXA ENTERRADA HIDRÁULICA RETANGULAR, EM ALVENARIA COM BLOCOS DE CONCRETO, DIMENSÕES INTERNAS: 0,6X0,6X0,6 M PARA REDE DE ESGOTO. AF_12/2020</t>
  </si>
  <si>
    <t>1.7.2.32</t>
  </si>
  <si>
    <t>CAIXA ENTERRADA HIDRÁULICA RETANGULAR, EM ALVENARIA COM BLOCOS DE CONCRETO, DIMENSÕES INTERNAS: 1X1X0,6 M PARA REDE DE ESGOTO. AF_12/2020</t>
  </si>
  <si>
    <t>1.7.2.33</t>
  </si>
  <si>
    <t>CAIXA ENTERRADA HIDRÁULICA RETANGULAR, EM ALVENARIA COM BLOCOS DE CONCRETO, DIMENSÕES INTERNAS: 0,8X0,8X0,6 M PARA REDE DE ESGOTO. AF_12/2020</t>
  </si>
  <si>
    <t>1.7.2.34</t>
  </si>
  <si>
    <t>CAIXA ENTERRADA HIDRÁULICA RETANGULAR EM ALVENARIA COM TIJOLOS CERÂMICOS MACIÇOS, DIMENSÕES INTERNAS: 0,6X0,6X0,6 M PARA REDE DE ESGOTO. AF_12/2020</t>
  </si>
  <si>
    <t>1.7.3</t>
  </si>
  <si>
    <t>INSTALAÇÃO HIDRAULICA</t>
  </si>
  <si>
    <t>1.7.3.1</t>
  </si>
  <si>
    <t>TUBO, PVC, SOLDÁVEL, DN 20MM, INSTALADO EM RAMAL DE DISTRIBUIÇÃO DE ÁGUA 0,0 FORNECIMENTO E INSTALAÇÃO. AF_06/2022</t>
  </si>
  <si>
    <t>1.7.3.2</t>
  </si>
  <si>
    <t>TUBO, PVC, SOLDÁVEL, DN 25MM, INSTALADO EM RAMAL DE DISTRIBUIÇÃO DE ÁGUA 0,0 FORNECIMENTO E INSTALAÇÃO. AF_06/2022</t>
  </si>
  <si>
    <t>1.7.3.3</t>
  </si>
  <si>
    <t>TUBO, PVC, SOLDÁVEL, DN 32 MM, INSTALADO EM RESERVAÇÃO DE ÁGUA DE EDIFICAÇÃO QUE POSSUA RESERVATÓRIO DE FIBRA/FIBROCIMENTO FORNECIMENTO E INSTALAÇÃO. AF_06/2016</t>
  </si>
  <si>
    <t>1.7.3.4</t>
  </si>
  <si>
    <t>TUBO, PVC, SOLDÁVEL, DN 50 MM, INSTALADO EM RESERVAÇÃO DE ÁGUA DE EDIFICAÇÃO QUE POSSUA RESERVATÓRIO DE FIBRA/FIBROCIMENTO FORNECIMENTO E INSTALAÇÃO. AF_06/2016</t>
  </si>
  <si>
    <t>1.7.3.5</t>
  </si>
  <si>
    <t>TUBO, PVC, SOLDÁVEL, DN 60 MM, INSTALADO EM RESERVAÇÃO DE ÁGUA DE EDIFICAÇÃO QUE POSSUA RESERVATÓRIO DE FIBRA/FIBROCIMENTO FORNECIMENTO E INSTALAÇÃO. AF_06/2016</t>
  </si>
  <si>
    <t>1.7.3.6</t>
  </si>
  <si>
    <t>JOELHO 90 GRAUS, PVC, SOLDÁVEL, DN 20MM, INSTALADO EM RAMAL OU SUB0,0RAMAL DE ÁGUA 0,0 FORNECIMENTO E INSTALAÇÃO. AF_06/2022</t>
  </si>
  <si>
    <t>1.7.3.7</t>
  </si>
  <si>
    <t>JOELHO 90 GRAUS, PVC, SOLDÁVEL, DN 25MM, INSTALADO EM RAMAL OU SUB0,0RAMAL DE ÁGUA 0,0 FORNECIMENTO E INSTALAÇÃO. AF_06/2022</t>
  </si>
  <si>
    <t>1.7.3.8</t>
  </si>
  <si>
    <t>JOELHO 90 GRAUS, PVC, SOLDÁVEL, DN 32 MM INSTALADO EM RESERVAÇÃO DE ÁGUA DE EDIFICAÇÃO QUE POSSUA RESERVATÓRIO DE FIBRA/FIBROCIMENTO FORNECIMENTO E INSTALAÇÃO. AF_06/2016</t>
  </si>
  <si>
    <t>1.7.3.9</t>
  </si>
  <si>
    <t>JOELHO 90 GRAUS, PVC, SOLDÁVEL, DN 60 MM INSTALADO EM RESERVAÇÃO DE ÁGUA DE EDIFICAÇÃO QUE POSSUA RESERVATÓRIO DE FIBRA/FIBROCIMENTO FORNECIMENTO E INSTALAÇÃO. AF_06/2016</t>
  </si>
  <si>
    <t>1.7.3.10</t>
  </si>
  <si>
    <t>JOELHO 45 GRAUS, PVC, SOLDÁVEL, DN 25MM, INSTALADO EM RAMAL OU SUB0,0RAMAL DE ÁGUA 0,0 FORNECIMENTO E INSTALAÇÃO. AF_06/2022</t>
  </si>
  <si>
    <t>1.7.3.11</t>
  </si>
  <si>
    <t>JOELHO 90 GRAUS COM BUCHA DE LATÃO, PVC, SOLDÁVEL, DN 20MM, X 1/2 INSTALADO EM RAMAL OU SUB‐RAMAL DE ÁGUA ‐ FORNECIMENTO E INSTALAÇÃO. AF_12/2014. (REF.89366‐ SINAPI)</t>
  </si>
  <si>
    <t>1.7.3.12</t>
  </si>
  <si>
    <t>JOELHO 90 GRAUS COM BUCHA DE LATÃO, PVC, SOLDÁVEL, DN 25MM, X 3/4 INSTALADO EM RAMAL OU SUB0,0RAMAL DE ÁGUA 0,0 FORNECIMENTO E INSTALAÇÃO. AF_06/2022</t>
  </si>
  <si>
    <t>1.7.3.13</t>
  </si>
  <si>
    <t>TE, PVC, SOLDÁVEL, DN 20MM, INSTALADO EM RAMAL OU SUB0,0RAMAL DE ÁGUA 0,0 FORNECIMENTO E INSTALAÇÃO. AF_06/2022</t>
  </si>
  <si>
    <t>1.7.3.14</t>
  </si>
  <si>
    <t>TE, PVC, SOLDÁVEL, DN 25MM, INSTALADO EM RAMAL OU SUB0,0RAMAL DE ÁGUA 0,0 FORNECIMENTO E INSTALAÇÃO. AF_06/2022</t>
  </si>
  <si>
    <t>1.7.3.15</t>
  </si>
  <si>
    <t>TÊ, PVC, SOLDÁVEL, DN 32 MM INSTALADO EM RESERVAÇÃO DE ÁGUA DE EDIFICAÇÃO QUE POSSUA RESERVATÓRIO DE FIBRA/FIBROCIMENTO FORNECIMENTO E INSTALAÇÃO. AF_06/2016</t>
  </si>
  <si>
    <t>1.7.3.16</t>
  </si>
  <si>
    <t>TÊ, PVC, SOLDÁVEL, DN 50 MM INSTALADO EM RESERVAÇÃO DE ÁGUA DE EDIFICAÇÃO QUE POSSUA RESERVATÓRIO DE FIBRA/FIBROCIMENTO FORNECIMENTO E INSTALAÇÃO. AF_06/2016</t>
  </si>
  <si>
    <t>1.7.3.17</t>
  </si>
  <si>
    <t>TÊ, PVC, SOLDÁVEL, DN 60 MM INSTALADO EM RESERVAÇÃO DE ÁGUA DE EDIFICAÇÃO QUE POSSUA RESERVATÓRIO DE FIBRA/FIBROCIMENTO FORNECIMENTO E INSTALAÇÃO. AF_06/2016</t>
  </si>
  <si>
    <t>1.7.3.18</t>
  </si>
  <si>
    <t>TÊ, ROSCA FÊMEA, METÁLICO, PARA INSTALAÇÕES EM PEX ÁGUA, DN 25 MM X 3/4", CONEXÃO POR ANEL DESLIZANTE 0,0 FORNECIMENTO E INSTALAÇÃO. AF_02/2023</t>
  </si>
  <si>
    <t>1.7.3.19</t>
  </si>
  <si>
    <t>LUVA SOLDÁVEL E COM ROSCA, PVC, SOLDÁVEL, DN 25MM X 3/4 , INSTALADO EM RAMAL OU SUB0,0RAMAL DE ÁGUA 0,0 FORNECIMENTO E INSTALAÇÃO. AF_06/2022</t>
  </si>
  <si>
    <t>1.7.3.20</t>
  </si>
  <si>
    <t>ADAPTADOR CURTO COM BOLSA E ROSCA PARA REGISTRO, PVC, SOLDÁVEL, DN 25MM X 3/4 , INSTALADO EM RAMAL OU SUB0,0RAMAL DE ÁGUA 0,0 FORNECIMENTO E INSTALAÇÃO. AF_06/2022</t>
  </si>
  <si>
    <t>1.7.3.21</t>
  </si>
  <si>
    <t>BUCHA DE REDUÇÃO CURTA DE PVC RIGIDO SOLDAVEL, MARROM, DN 32 X 25MM. (REF.01072‐ ORSE)</t>
  </si>
  <si>
    <t>1.7.3.22</t>
  </si>
  <si>
    <t>BUCHA DE REDUÇÃO CURTA DE PVC RIGIDO SOLDAVEL, MARROM, DN 60 X 32MM. (REF.01086‐ ORSE)</t>
  </si>
  <si>
    <t>1.7.3.23</t>
  </si>
  <si>
    <t>BUCHA DE REDUÇÃO CURTA DE PVC RIGIDO SOLDAVEL, MARROM, DN 60 X 50MM. (REF.01088‐ ORSE)</t>
  </si>
  <si>
    <t>1.7.3.24</t>
  </si>
  <si>
    <t>REGISTRO DE ESFERA, PVC, SOLDÁVEL, COM VOLANTE, DN 20 MM 0,0 FORNECIMENTO E INSTALAÇÃO. AF_08/2021</t>
  </si>
  <si>
    <t>1.7.3.25</t>
  </si>
  <si>
    <t>REGISTRO DE ESFERA, PVC, SOLDÁVEL, COM VOLANTE, DN 32 MM 0,0 FORNECIMENTO E INSTALAÇÃO. AF_08/2021</t>
  </si>
  <si>
    <t>1.7.3.26</t>
  </si>
  <si>
    <t>REGISTRO DE ESFERA, PVC, SOLDÁVEL, COM VOLANTE, DN 50 MM 0,0 FORNECIMENTO E INSTALAÇÃO. AF_08/2021</t>
  </si>
  <si>
    <t>1.7.3.27</t>
  </si>
  <si>
    <t>REGISTRO DE ESFERA, PVC, SOLDÁVEL, COM VOLANTE, DN 60 MM 0,0 FORNECIMENTO E INSTALAÇÃO. AF_08/2021</t>
  </si>
  <si>
    <t>1.7.3.28</t>
  </si>
  <si>
    <t>REGISTRO GAVETA COM ACABAMENTO E CANOPLA CROMADOS, SIMPLES, BITOLA 1 " (REF 1509).(REF.02040‐ORSE)</t>
  </si>
  <si>
    <t>1.7.3.29</t>
  </si>
  <si>
    <t>REGISTRO DE GAVETA BRUTO, LATÃO, ROSCÁVEL, 1" 0,0 FORNECIMENTO E INSTALAÇÃO. AF_08/2021</t>
  </si>
  <si>
    <t>1.7.3.30</t>
  </si>
  <si>
    <t>HIDRÔMETRO DN 20 (½_x0094_), 3,0 M³/H _x0096_ FORNECIMENTO E INSTALAÇÃO. AF_11/2016</t>
  </si>
  <si>
    <t>1.7.3.31</t>
  </si>
  <si>
    <t>BÓIA ELÉTRICA PARA RESERVATÓRIO SUPERIOR, MARCA AQUAMATIC OU SIMILAR, CAPACIDADE 30 A - FORNECIMENTO E INSTALAÇÃO - (REF: 818 - ORSE)</t>
  </si>
  <si>
    <t>CJ</t>
  </si>
  <si>
    <t>1.7.4</t>
  </si>
  <si>
    <t>LISTA DE MATERIAIS - RESERVATORIO</t>
  </si>
  <si>
    <t>1.7.4.1</t>
  </si>
  <si>
    <t>CAIXA D´ÁGUA EM POLIETILENO, 1000 LITROS 0,0 FORNECIMENTO E INSTALAÇÃO. AF_06/2021</t>
  </si>
  <si>
    <t>1.7.4.2</t>
  </si>
  <si>
    <t>CAIXA D´ÁGUA EM POLIÉSTER REFORÇADO COM FIBRA DE VIDRO, 5000 LITROS 0,0 FORNECIMENTO E INSTALAÇÃO. AF_06/2021</t>
  </si>
  <si>
    <t>1.7.4.3</t>
  </si>
  <si>
    <t>CAIXA EM CONCRETO PRÉ0,0MOLDADO PARA ABRIGO DE HIDRÔMETRO COM DN 20 (½_x0094_) _x0096_ FORNECIMENTO E INSTALAÇÃO. AF_11/2016</t>
  </si>
  <si>
    <t>1.7.4.4</t>
  </si>
  <si>
    <t>BOMBA SUBMERSA DE 300W ‐ FORNECIMENTO E INSTALAÇÃO. (REF. 10324 ‐ORSE)</t>
  </si>
  <si>
    <t>1.8</t>
  </si>
  <si>
    <t>INSTALAÇÕES ELETRICAS</t>
  </si>
  <si>
    <t>1.8.1</t>
  </si>
  <si>
    <t>LUMINÁRIA TIPO PLAFON TUBULAR, DE SOBREPOR, COM 1 LÂMPADA LED DE 16 W, SEM REATOR ‐ FORNECIMENTO E INSTALAÇÃO. AF_02/2020 (REF. 97592‐SINAPI)</t>
  </si>
  <si>
    <t>1.8.2</t>
  </si>
  <si>
    <t>LUMINÁRIA ARANDELA TIPO TARTARUGA, DE SOBREPOR, COM 1 LÂMPADA LED DE 6 W, SEM REATOR 0,0 FORNECIMENTO E INSTALAÇÃO. AF_02/2020</t>
  </si>
  <si>
    <t>1.8.3</t>
  </si>
  <si>
    <t>CONJUNTO ILUMINAÇÃO EXTERNA TIPO PÉTALA COM 03, POSTE CIRCULAR DE 11 M EM CONCRETO. INC_05/2020 ‐ (EXCLUSIVE ‐ LUMINARIA) ‐ (REF. 2070409 ‐ CAERN)</t>
  </si>
  <si>
    <t>1.8.4</t>
  </si>
  <si>
    <t>RELÉ FOTOELÉTRICO PARA COMANDO DE ILUMINAÇÃO EXTERNA 1000 W 0,0 FORNECIMENTO E INSTALAÇÃO. AF_08/2020</t>
  </si>
  <si>
    <t>1.8.5</t>
  </si>
  <si>
    <t>LUMINÁRIA DE LED PARA ILUMINAÇÃO PÚBLICA, DE 98 W ATÉ 137 W 0,0 FORNECIMENTO E INSTALAÇÃO. AF_08/2020</t>
  </si>
  <si>
    <t>1.8.6</t>
  </si>
  <si>
    <t>CONJUNTO DE ILUMINAÇÃO EXTERNA TIPO CRUZETA SIMPLES COM 02 REFLETORES LED DE 100W E POSTE CIRCULAR DE 11M EM CONCRETO. INL_05/2020 ‐ (REF. 2070408 ‐ CAERN )</t>
  </si>
  <si>
    <t>1.8.7</t>
  </si>
  <si>
    <t>PONTO DE TOMADA RESIDENCIAL INCLUINDO TOMADA 10A/250V, CAIXA ELÉTRICA, ELETRODUTO, CABO, RASGO, QUEBRA E CHUMBAMENTO. AF_01/2016</t>
  </si>
  <si>
    <t>1.8.8</t>
  </si>
  <si>
    <t>ELETRODUTO FLEXÍVEL CORRUGADO REFORÇADO, PVC, DN 32 MM (1"), PARA CIRCUITOS TERMINAIS, INSTALADO EM PAREDE 0,0 FORNECIMENTO E INSTALAÇÃO. AF_03/2023</t>
  </si>
  <si>
    <t>1.8.9</t>
  </si>
  <si>
    <t>ELETRODUTO FLEXÍVEL CORRUGADO REFORÇADO, PVC, DN 25 MM (3/4"), PARA CIRCUITOS TERMINAIS, INSTALADO EM PAREDE 0,0 FORNECIMENTO E INSTALAÇÃO. AF_03/2023</t>
  </si>
  <si>
    <t>1.8.10</t>
  </si>
  <si>
    <t>ELETRODUTO FLEXÍVEL CORRUGADO, PVC, DN 25 MM (3/4"), PARA CIRCUITOS TERMINAIS, INSTALADO EM PAREDE 0,0 FORNECIMENTO E INSTALAÇÃO. AF_03/2023</t>
  </si>
  <si>
    <t>1.8.11</t>
  </si>
  <si>
    <t>ELETRODUTO RÍGIDO ROSCÁVEL, PVC, DN 50 MM (1 1/2"), PARA REDE ENTERRADA DE DISTRIBUIÇÃO DE ENERGIA ELÉTRICA 0,0 FORNECIMENTO E INSTALAÇÃO. AF_12/2021</t>
  </si>
  <si>
    <t>1.8.12</t>
  </si>
  <si>
    <t>CAIXA RETANGULAR 4" X 2" MÉDIA (1,30 M DO PISO), PVC, INSTALADA EM PAREDE 0,0 FORNECIMENTO E INSTALAÇÃO. AF_03/2023</t>
  </si>
  <si>
    <t>1.8.13</t>
  </si>
  <si>
    <t>CAIXA OCTOGONAL 4" X 4", PVC, INSTALADA EM LAJE 0,0 FORNECIMENTO E INSTALAÇÃO. AF_03/2023</t>
  </si>
  <si>
    <t>1.8.14</t>
  </si>
  <si>
    <t>CURVA 90 GRAUS PARA ELETRODUTO, PVC, ROSCÁVEL, DN 25 MM (3/4"), PARA CIRCUITOS TERMINAIS, INSTALADA EM FORRO 0,0 FORNECIMENTO E INSTALAÇÃO. AF_03/2023</t>
  </si>
  <si>
    <t>1.8.15</t>
  </si>
  <si>
    <t>CURVA 90 GRAUS PARA ELETRODUTO, PVC, ROSCÁVEL, DN 50 MM (1 1/2"), PARA REDE ENTERRADA DE DISTRIBUIÇÃO DE ENERGIA ELÉTRICA 0,0 FORNECIMENTO E INSTALAÇÃO. AF_12/2021</t>
  </si>
  <si>
    <t>1.8.16</t>
  </si>
  <si>
    <t>LUVA PARA ELETRODUTO, PVC, ROSCÁVEL, DN 25 MM (3/4"), PARA CIRCUITOS TERMINAIS, INSTALADA EM FORRO 0,0 FORNECIMENTO E INSTALAÇÃO. AF_03/2023</t>
  </si>
  <si>
    <t>1.8.17</t>
  </si>
  <si>
    <t>LUVA PARA ELETRODUTO, PVC, ROSCÁVEL, DN 50 MM (1 1/2"), PARA REDE ENTERRADA DE DISTRIBUIÇÃO DE ENERGIA ELÉTRICA 0,0 FORNECIMENTO E INSTALAÇÃO. AF_12/2021</t>
  </si>
  <si>
    <t>1.8.18</t>
  </si>
  <si>
    <t>INTERRUPTOR SIMPLES (1 MÓDULO), 10A/250V, INCLUINDO SUPORTE E PLACA 0,0 FORNECIMENTO E INSTALAÇÃO. AF_03/2023</t>
  </si>
  <si>
    <t>1.8.19</t>
  </si>
  <si>
    <t>INTERRUPTOR SIMPLES (2 MÓDULOS), 10A/250V, INCLUINDO SUPORTE E PLACA 0,0 FORNECIMENTO E INSTALAÇÃO. AF_03/2023</t>
  </si>
  <si>
    <t>1.8.20</t>
  </si>
  <si>
    <t>INTERRUPTOR PARALELO (1 MÓDULO) COM 1 TOMADA DE EMBUTIR 2P+T 10 A, INCLUINDO SUPORTE E PLACA 0,0 FORNECIMENTO E INSTALAÇÃO. AF_03/2023</t>
  </si>
  <si>
    <t>1.8.21</t>
  </si>
  <si>
    <t>INTERRUPTOR SIMPLES (1 MÓDULO) COM 1 TOMADA DE EMBUTIR 2P+T 10 A, INCLUINDO SUPORTE E PLACA 0,0 FORNECIMENTO E INSTALAÇÃO. AF_03/2023</t>
  </si>
  <si>
    <t>1.8.22</t>
  </si>
  <si>
    <t>PLACA CEGA PLÁSTICA (4"x2"). R_05/2021 ‐ ( REF. 1060119 ‐ CAERN )</t>
  </si>
  <si>
    <t>1.8.23</t>
  </si>
  <si>
    <t>TOMADA MÉDIA DE EMBUTIR (1 MÓDULO), 2P+T 10 A, INCLUINDO SUPORTE E PLACA 0,0 FORNECIMENTO E INSTALAÇÃO. AF_03/2023</t>
  </si>
  <si>
    <t>1.8.24</t>
  </si>
  <si>
    <t>TOMADA MÉDIA DE EMBUTIR (2 MÓDULOS), 2P+T 10 A, INCLUINDO SUPORTE E PLACA 0,0 FORNECIMENTO E INSTALAÇÃO. AF_03/2023</t>
  </si>
  <si>
    <t>1.8.25</t>
  </si>
  <si>
    <t>TOMADA ALTA DE EMBUTIR (1 MÓDULO), 2P+T 20 A, INCLUINDO SUPORTE E PLACA 0,0 FORNECIMENTO E INSTALAÇÃO. AF_03/2023</t>
  </si>
  <si>
    <t>1.8.26</t>
  </si>
  <si>
    <t>QUADRO DE DISTRIBUIÇÃO DE ENERGIA EM CHAPA DE AÇO GALVANIZADO, DE EMBUTIR, COM BARRAMENTO TRIFÁSICO, PARA 12 DISJUNTORES DIN 100A 0,0 FORNECIMENTO E INSTALAÇÃO. AF_10/2020</t>
  </si>
  <si>
    <t>1.8.27</t>
  </si>
  <si>
    <t>QUADRO DE DISTRIBUIÇÃO DE ENERGIA EM CHAPA DE AÇO GALVANIZADO, DE EMBUTIR, COM BARRAMENTO TRIFÁSICO, PARA 18 DISJUNTORES DIN 100A 0,0 FORNECIMENTO E INSTALAÇÃO. AF_10/2020</t>
  </si>
  <si>
    <t>1.8.28</t>
  </si>
  <si>
    <t>DISJUNTOR MONOPOLAR TIPO DIN, CORRENTE NOMINAL DE 20A 0,0 FORNECIMENTO E INSTALAÇÃO. AF_10/2020</t>
  </si>
  <si>
    <t>1.8.29</t>
  </si>
  <si>
    <t>DISJUNTOR TRIPOLAR TIPO DIN, CORRENTE NOMINAL DE 40A 0,0 FORNECIMENTO E INSTALAÇÃO. AF_10/2020</t>
  </si>
  <si>
    <t>1.8.30</t>
  </si>
  <si>
    <t>DISJUNTOR TRIPOLAR TIPO NEMA, CORRENTE NOMINAL DE 60 ATÉ 100A 0,0 FORNECIMENTO E INSTALAÇÃO. AF_10/2020</t>
  </si>
  <si>
    <t>1.8.31</t>
  </si>
  <si>
    <t>DISJUNTOR TETRAPOLAR DR 63 A, 30mA ‐ DISPOSITIVO RESIDUAL DIFERENCIAL, FORNECIMENTO E INSTALAÇÃO. INC_01/2020 ‐ ( REF. 2070335 ‐ CAERN )</t>
  </si>
  <si>
    <t>1.8.32</t>
  </si>
  <si>
    <t>DISPOSITIVO DE PROTEÇÃO CONTRA SURTO DE TENSÃO DPS 40KA, CORRENTE MÁXIMA DE 45KA ‐ 275V. INC_05/2017 ‐ ( REF. 2070306 ‐ CAERN )</t>
  </si>
  <si>
    <t>1.8.33</t>
  </si>
  <si>
    <t>ENTRADA DE ENERGIA ELÉTRICA, AÉREA, TRIFÁSICA, COM CAIXA DE EMBUTIR, CABO DE 16 MM2 E DISJUNTOR DIN 70A, INCLUSO O POSTE DE CONCRETO DE 8,00m. AF_07/2020 ‐ (REF. 101510 ‐ SINAPI)</t>
  </si>
  <si>
    <t>1.8.34</t>
  </si>
  <si>
    <t>QUEBRA EM ALVENARIA PARA INSTALAÇÃO DE QUADRO DISTRIBUIÇÃO GRANDE (76X40 CM). AF_05/2015</t>
  </si>
  <si>
    <t>1.8.35</t>
  </si>
  <si>
    <t>HASTE DE ATERRAMENTO 5/8 PARA SPDA 0,0 FORNECIMENTO E INSTALAÇÃO. AF_12/2017</t>
  </si>
  <si>
    <t>1.8.36</t>
  </si>
  <si>
    <t>CAIXA ENTERRADA ELÉTRICA RETANGULAR, EM CONCRETO PRÉ0,0MOLDADO, FUNDO COM BRITA, DIMENSÕES INTERNAS: 0,4X0,4X0,4 M. AF_12/2020</t>
  </si>
  <si>
    <t>1.8.37</t>
  </si>
  <si>
    <t>CABO DE COBRE FLEXÍVEL ISOLADO, 2,5 MM², ANTI0,0CHAMA 450/750 V, PARA CIRCUITOS TERMINAIS 0,0 FORNECIMENTO E INSTALAÇÃO. AF_03/2023</t>
  </si>
  <si>
    <t>1.8.38</t>
  </si>
  <si>
    <t>CABO DE COBRE FLEXÍVEL ISOLADO, 10 MM², ANTI0,0CHAMA 450/750 V, PARA DISTRIBUIÇÃO 0,0 FORNECIMENTO E INSTALAÇÃO. AF_12/2015</t>
  </si>
  <si>
    <t>1.8.39</t>
  </si>
  <si>
    <t>CABO DE COBRE FLEXÍVEL ISOLADO, 16 MM², ANTI0,0CHAMA 450/750 V, PARA DISTRIBUIÇÃO 0,0 FORNECIMENTO E INSTALAÇÃO. AF_12/2015</t>
  </si>
  <si>
    <t>1.9</t>
  </si>
  <si>
    <t>CABEAMENTO ESTRUTURADO</t>
  </si>
  <si>
    <t>1.9.1</t>
  </si>
  <si>
    <t>LOGICA</t>
  </si>
  <si>
    <t>1.9.1.1</t>
  </si>
  <si>
    <t>FORNECIMENTO E INSTALAÇÃO DE MINI RACK DE PAREDE 19" X 8U X 450MM ‐ (REF. 8439 ‐ORSE)</t>
  </si>
  <si>
    <t>1.9.1.2</t>
  </si>
  <si>
    <t>SWITCH 16 PORTAS 10/100 MBPS ‐ FORNECIMENTO ‐ (REF. 7866 ‐ORSE)</t>
  </si>
  <si>
    <t>1.9.1.3</t>
  </si>
  <si>
    <t>RÉGUA RACK PADRÃO 19 BIVOLT COM 12 TOMADAS 20A ‐ (REF.11417 ‐ ORSE)</t>
  </si>
  <si>
    <t>1.9.1.4</t>
  </si>
  <si>
    <t>CABO ELETRÔNICO CATEGORIA 6, INSTALADO EM EDIFICAÇÃO INSTITUCIONAL 0,0 FORNECIMENTO E INSTALAÇÃO. AF_11/2019</t>
  </si>
  <si>
    <t>1.9.1.5</t>
  </si>
  <si>
    <t>FORNECIMENTO E INSTALAÇÃO DE CONECTOR RJ 45 MACHO CAT 5. (REF.11242 ‐ ORSE)</t>
  </si>
  <si>
    <t>1.9.1.6</t>
  </si>
  <si>
    <t>FORNECIMENTO E MONTAGEM DE GUIA DE CABOS HORIZONTAIS FECHADO DE CORPO DE AÇO SAE 1020, PROF = 40MM. (REF.8362 ‐ ORSE)</t>
  </si>
  <si>
    <t>1.9.2</t>
  </si>
  <si>
    <t>FORNECIMENTO DO SISTEMA DE WI0,0FI</t>
  </si>
  <si>
    <t>1.9.2.1</t>
  </si>
  <si>
    <t>MODEM ROTEADOR ADSL 2+ 0,0 GKM1220, DA INTELBRÁS OU SIMILAR 0,0 (REF. 12168 0,0 ORSE) 0,0 ( BDI 14,76%)</t>
  </si>
  <si>
    <t>1.9.2.2</t>
  </si>
  <si>
    <t>MINI SERVIDOR CLOUD KEY OU EQUIVALENTE – (INCLUSIVE FRETE) 0,0 (BDI 14,76%)</t>
  </si>
  <si>
    <t>1.9.2.3</t>
  </si>
  <si>
    <t>ACCESS POINT AC DUAL0,0BAND OU EQUIVALENTE – (INCLUSIVE FRETE) 0,0 (BDI 14,76%)</t>
  </si>
  <si>
    <t>1.9.2.4</t>
  </si>
  <si>
    <t>NOBREAK 2200VA BIVOLT USB 0,0 (INCLUSIVE FRETE) 0,0 (BDI 14,76%)</t>
  </si>
  <si>
    <t>1.10</t>
  </si>
  <si>
    <t>SISTEMA CFTV</t>
  </si>
  <si>
    <t>1.10.1</t>
  </si>
  <si>
    <t>SISTEMA DE CAMERA</t>
  </si>
  <si>
    <t>1.10.1.1</t>
  </si>
  <si>
    <t>1.10.1.2</t>
  </si>
  <si>
    <t>1.10.1.3</t>
  </si>
  <si>
    <t>1.10.1.4</t>
  </si>
  <si>
    <t>LUVA PARA ELETRODUTO, PVC, ROSCÁVEL, DN 40 MM (1 1/4"), PARA CIRCUITOS TERMINAIS, INSTALADA EM FORRO - FORNECIMENTO E INSTALAÇÃO. AF_03/2023</t>
  </si>
  <si>
    <t>1.10.1.5</t>
  </si>
  <si>
    <t>ELETRODUTO FLEXÍVEL CORRUGADO, PVC, DN 25 MM (3/4"), PARA CIRCUITOS TERMINAIS, INSTALADO EM PAREDE - FORNECIMENTO E INSTALAÇÃO. AF_03/2023 (91854)</t>
  </si>
  <si>
    <t>1.10.1.6</t>
  </si>
  <si>
    <t>ELETRODUTO FLEXÍVEL CORRUGADO, PEAD, DN 40 MM (1 1/4"), PARA CIRCUITOS TERMINAIS, INSTALADO EM FORRO - FORNECIMENTO E INSTALAÇÃO. AF_12/2015</t>
  </si>
  <si>
    <t>1.10.1.7</t>
  </si>
  <si>
    <t>CURVA 90 GRAUS PARA ELETRODUTO, PVC, ROSCÁVEL, DN 40 MM (1 1/4"), PARA CIRCUITOS TERMINAIS, INSTALADA EM PAREDE - FORNECIMENTO E INSTALAÇÃO. AF_12/2015</t>
  </si>
  <si>
    <t>1.10.1.8</t>
  </si>
  <si>
    <t>ELETRODUTO RÍGIDO ROSCÁVEL, PVC, DN 40 MM (1 1/4"), PARA CIRCUITOS TERMINAIS, INSTALADO EM FORRO - FORNECIMENTO E INSTALAÇÃO. AF_12/2015</t>
  </si>
  <si>
    <t>1.10.1.9</t>
  </si>
  <si>
    <t>CAIXA DE PASSAGEM POLAR PARA AR CONDICIONADO SPLIT (REF: 91942 - SINAPI/RN)</t>
  </si>
  <si>
    <t>1.10.1.10</t>
  </si>
  <si>
    <t>CAIXA ENTERRADA ELÉTRICA RETANGULAR, EM ALVENARIA COM TIJOLOS CERÂMICOS MACIÇOS, FUNDO COM BRITA, DIMENSÕES INTERNAS: 0,3X0,3X0,3 M. AF_12/2020</t>
  </si>
  <si>
    <t>1.10.2</t>
  </si>
  <si>
    <t>FORNECIMENTO DE EQUIPAMENTOS DE CFTV</t>
  </si>
  <si>
    <t>1.10.2.1</t>
  </si>
  <si>
    <t>CÂMERA BULLET INFRAVERMELHO MULTI HD 1080P 0,0 (INCLUSO FRETE) 0,0 (BDI 14,76%)</t>
  </si>
  <si>
    <t>1.10.2.2</t>
  </si>
  <si>
    <t>GRAVADOR DE VIDEO NVR 16 CANAIS 4K, NVD 3316 P 0,0 (INCLUSO HD 4 TB) OU EQUIVALENTE 0,0 (INCLUSO FRETE) 0,0 (BDI 14,76%)</t>
  </si>
  <si>
    <t>1.10.2.3</t>
  </si>
  <si>
    <t>CAIXA ORGANIZADORA DE PLUGS E PASSAGEM DE CABO PARA CFTV 0,0 (INCLUSO FRETE)0,0 (BDI 14,76%)</t>
  </si>
  <si>
    <t>1.11</t>
  </si>
  <si>
    <t>PISO</t>
  </si>
  <si>
    <t>1.11.1</t>
  </si>
  <si>
    <t>LASTRO DE CONCRETO MAGRO, APLICADO EM PISOS, LAJES SOBRE SOLO OU RADIERS, ESPESSURA DE 3 CM. AF_07/2016</t>
  </si>
  <si>
    <t>1.11.2</t>
  </si>
  <si>
    <t>CONTRAPISO COM ARGAMASSA AUTONIVELANTE, APLICADO SOBRE LAJE, ADERIDO, ESPESSURA 2CM. AF_07/2021</t>
  </si>
  <si>
    <t>1.11.3</t>
  </si>
  <si>
    <t>EXECUÇÃO DE PASSEIO EM PISO INTERTRAVADO, COM BLOCO RETANGULAR COR NATURAL DE 20 X 10 CM, ESPESSURA 6 CM. AF_10/2022</t>
  </si>
  <si>
    <t>1.11.4</t>
  </si>
  <si>
    <t>EXECUÇÃO DE PAVIMENTO EM PISO INTERTRAVADO, COM BLOCO RETANGULAR COR NATURAL DE 20 X 10 CM, ESPESSURA 6 CM. AF_10/2022</t>
  </si>
  <si>
    <t>1.11.5</t>
  </si>
  <si>
    <t>PISO CIMENTADO, TRAÇO 1:3 (CIMENTO E AREIA), ACABAMENTO RÚSTICO, ESPESSURA 4,0 CM, PREPARO MECÂNICO DA ARGAMASSA. AF_09/2020</t>
  </si>
  <si>
    <t>1.11.6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</si>
  <si>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</si>
  <si>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1.11.7</t>
  </si>
  <si>
    <t>REVESTIMENTO CERÂMICO PARA PISO COM PLACAS TIPO ESMALTADA EXTRA DE DIMENSÕES 45X45 CM APLICADA EM AMBIENTES DE ÁREA MAIOR QUE 10 M2. AF_02/2023_PE</t>
  </si>
  <si>
    <t>1.11.8</t>
  </si>
  <si>
    <t>REVESTIMENTO CERÂMICO PARA PISO COM PLACAS TIPO ESMALTADA EXTRA DE DIMENSÕES 45X45 CM APLICADA EM AMBIENTES DE ÁREA MENOR QUE 5 M2. AF_02/2023_PE</t>
  </si>
  <si>
    <t>1.11.9</t>
  </si>
  <si>
    <t>RODAPÉ EM GRANILITE, MARMORITE, GRANITINA, ALTURA 10 CM R_11/2020. (REF.1100095 ‐ CAERN)</t>
  </si>
  <si>
    <t>1.11.10</t>
  </si>
  <si>
    <t>SOLEIRA EM GRANITO, LARGURA 15 CM, ESPESSURA 2,0 CM. AF_09/2020</t>
  </si>
  <si>
    <t>1.11.11</t>
  </si>
  <si>
    <t>ASSENTAMENTO DE GUIA (MEIO0,0FIO) EM TRECHO RETO, CONFECCIONADA EM CONCRETO PRÉ0,0FABRICADO, DIMENSÕES 80X08X08X25 CM (COMPRIMENTO X BASE INFERIOR X BASE SUPERIOR X ALTURA), PARA URBANIZAÇÃO INTERNA DE EMPREENDIMENTOS. AF_06/2016</t>
  </si>
  <si>
    <t>1.11.12</t>
  </si>
  <si>
    <t>PISO TATIL DIRECIONAL E/OU ALERTA, DE CONCRETO, COLORIDO, P/DEFICIENTES VISUAIS, DIMENSÕES 25CM X 25CM, APLICADO COM ARGAMASSA INDUSTRIALIZADA AC‐II, REJUNTADO, EXCLUSIVE REGULARIZAÇÃO DE BASE. (REF. 07324 ‐ ORSE)</t>
  </si>
  <si>
    <t>1.11.13</t>
  </si>
  <si>
    <t>PLANTIO DE GRAMA BATATAIS EM PLACAS. AF_05/2018</t>
  </si>
  <si>
    <t>1.12</t>
  </si>
  <si>
    <t>REVESTIMENTO</t>
  </si>
  <si>
    <t>1.12.1</t>
  </si>
  <si>
    <t>1.12.2</t>
  </si>
  <si>
    <t>1.12.3</t>
  </si>
  <si>
    <t>REVESTIMENTO CERÂMICO PARA PAREDES INTERNAS COM PLACAS TIPO ESMALTADA EXTRA DE DIMENSÕES 20X20 CM APLICADAS A MEIA ALTURA DAS PAREDES. AF_02/2023_PE</t>
  </si>
  <si>
    <t>1.12.4</t>
  </si>
  <si>
    <t>REVESTIMENTO CERAMICO PARA PAREDES, 10X10CM, ELIZABETH, LINHA CRISTAL PISCINA, APLICADO COM ARGAMASSA COLANTE ACII, REJUNTE EPOXI, EXCLUSIVE REGULARIZAÇÃO DE BASE OU EMBOÇO. (REF.11175‐ORSE)</t>
  </si>
  <si>
    <t>1.12.5</t>
  </si>
  <si>
    <t>REVESTIMENTO CERAMICO PARA PAREDES INTERNAS COM PLACAS TIPO ESMALTADA EXTRA DE DIMENSÕES 45X45 CM APLICADAS EM AMBIENTES DE AREA MAIOR QUE 5M2 NA ALTURA INTERNA DAS PAREDES. AF_06/2014. (REF. 87273‐ SINAPI)</t>
  </si>
  <si>
    <t>1.12.6</t>
  </si>
  <si>
    <t>CAPIAÇO COM ARGAMASSA DE CIMENTO E AREIA MÉDIA, TRAÇO 1:3, LARGURA DE 10 CM E ESPESSURA DE 2 CM ‐ UTILIZADO EM ALVENARIA/ESTRUTURA EXISTENTE. (REF. 1100129 ‐ CAERN)</t>
  </si>
  <si>
    <t>1.13</t>
  </si>
  <si>
    <t>ESQUADRIA</t>
  </si>
  <si>
    <t>1.13.1</t>
  </si>
  <si>
    <t>JANELAS</t>
  </si>
  <si>
    <t>1.13.1.1</t>
  </si>
  <si>
    <t>JANELA EM MADEIRA DE LEI, TIPO VENEZIANA DE CORRER, C/BATENTES E 2 JOGOS DE ALIZAR, EXCLUCIVE FERRAGENS. (REF.11579 ‐ ORSE)</t>
  </si>
  <si>
    <t>1.13.1.2</t>
  </si>
  <si>
    <t>JANELA EM MADEIRA DE LEI, TIPO COM ALMOFADAS PIVOTANTE, C/ BATENTES (14CM) E 2 JOGOS DE ALIZA, EXCLUSIVE FERRAGENS ‐ (REF. 1760 ‐ ORSE)</t>
  </si>
  <si>
    <t>1.13.1.3</t>
  </si>
  <si>
    <t>CONJUNTO DE FERRAGENS PARA JANELA EM MADEIRA, PIVOTANTE (SETEIRA), ACABAMENTO CROMADO. (REF. 11593 ‐ ORSE)</t>
  </si>
  <si>
    <t>1.13.1.4</t>
  </si>
  <si>
    <t>BASCULANTE DE MADEIRA TIPO VENEZIANA, COM BATENTE, ALIZAR E FERRAGENS, ACABAMENTO E CONTRAMARCO, FORNECIMENTO E INSTALAÇÃO. (REF.100669‐SINAPI)</t>
  </si>
  <si>
    <t>1.13.1.5</t>
  </si>
  <si>
    <t>Conjunto de ferragens para janela em madeira, de correr, duas folhas, acabamento cromado - (REF: ORSE-11589)</t>
  </si>
  <si>
    <t>1.13.1.6</t>
  </si>
  <si>
    <t>INSTALAÇÃO DE VIDRO TEMPERADO, E = 8 MM, ENCAIXADO EM PERFIL U. AF_01/2021_PS</t>
  </si>
  <si>
    <t>1.13.2</t>
  </si>
  <si>
    <t>PORTAS</t>
  </si>
  <si>
    <t>1.13.2.1</t>
  </si>
  <si>
    <t>KIT DE PORTA DE MADEIRA PARA PINTURA, SEMI0,0OCA (PESADA OU SUPERPESADA), PADRÃO POPULAR, 90X210CM, ESPESSURA DE 3,5CM, ITENS INCLUSOS: DOBRADIÇAS, MONTAGEM E INSTALAÇÃO DO BATENTE, SEM FECHADURA 0,0 FORNECIMENTO E INSTALAÇÃO. AF_12/2019</t>
  </si>
  <si>
    <t>1.13.2.2</t>
  </si>
  <si>
    <t>PORTA EM MADEIRA COMPENSADA NAVAL DE E: 25 MM, DE ABRIR, COM BATENTES E 2 JOGOS DE ALIZAR, EXCLUSIVE FERRAGENS ‐ (REF. 8664‐ORSE)</t>
  </si>
  <si>
    <t>1.13.2.3</t>
  </si>
  <si>
    <t>FORNECIMENTO E COLOCAÇÃO DE CHAPA DE AÇO GALVANIZADO Nº 18, EM ESQUADRIAS. (REF ‐ 9639 ‐ ORSE)</t>
  </si>
  <si>
    <t>1.13.2.4</t>
  </si>
  <si>
    <t>FECHADURA DE EMBUTIR COM CILINDRO, EXTERNA, COMPLETA, ACABAMENTO PADRÃO POPULAR, INCLUSO EXECUÇÃO DE FURO 0,0 FORNECIMENTO E INSTALAÇÃO. AF_12/2019</t>
  </si>
  <si>
    <t>1.13.2.5</t>
  </si>
  <si>
    <t>FECHADURA DE EMBUTIR PARA PORTA DE BANHEIRO, COMPLETA, ACABAMENTO PADRÃO POPULAR, INCLUSO EXECUÇÃO DE FURO 0,0 FORNECIMENTO E INSTALAÇÃO. AF_12/2019</t>
  </si>
  <si>
    <t>1.13.2.6</t>
  </si>
  <si>
    <t>PORTA EM ALUMÍNIO DE ABRIR TIPO VENEZIANA COM GUARNIÇÃO, FIXAÇÃO COM PARAFUSOS 0,0 FORNECIMENTO E INSTALAÇÃO. AF_12/2019</t>
  </si>
  <si>
    <t>1.13.2.7</t>
  </si>
  <si>
    <t>PORTA INTERNA DE MADEIRA TIPO VENEZIANA (EUCALIPTO OU EQUIVALENTE REGIONAL), E=3,5, DUAS FOLHAS (1.80X2.10)m. (REF.C1983 ‐ SEINFRA)</t>
  </si>
  <si>
    <t>1.13.2.8</t>
  </si>
  <si>
    <t>PORTA EXTERNA DE MADEIRA TIPO VENEZIANA (EUCALIPTO OU EQUIVALENTE REGIONAL), E=3,5, DUAS FOLHAS (1.80X2.10)m. (REF.C1975 ‐ SEINFRA)</t>
  </si>
  <si>
    <t>1.13.3</t>
  </si>
  <si>
    <t>PORTAO</t>
  </si>
  <si>
    <t>1.13.3.1</t>
  </si>
  <si>
    <t>PORTÃO OU GRADE EM TUBO DE FERRO GALVANIZADO COM QUADRO DE DN 2" E BARRAS VERTICAIS DE DN 1 1/2" A CADA 10CM. R_11/2019 ‐ (REF. 1090040 ‐ CAERN)</t>
  </si>
  <si>
    <t>1.13.3.2</t>
  </si>
  <si>
    <t>PORTAO DE CORRER EM CHAPA TIPO PAINEL LAMBRIL QUADRADO, COM PORTA SOCIAL COMPLETA INCLUIDA, COM REQUADRO, ACABAMENTO NATURAL, COM TRILHOS E ROLDANAS ‐ (REF. 11955 ‐ ORSE)</t>
  </si>
  <si>
    <t>1.13.3.3</t>
  </si>
  <si>
    <t>ALÇAPÃO EM CHAPA DE AÇO E=3/16" ‐(REF.01845‐ORSE)</t>
  </si>
  <si>
    <t>1.14</t>
  </si>
  <si>
    <t>FORRO</t>
  </si>
  <si>
    <t>1.14.1</t>
  </si>
  <si>
    <t>FORRO EM PLACAS DE GESSO, PARA AMBIENTES COMERCIAIS. AF_05/2017_PS</t>
  </si>
  <si>
    <t>1.14.2</t>
  </si>
  <si>
    <t>FORRO DE GESSO ACARTONADO, COR BRANCA PLACA 1243X618, MARCA GYPSUM, MODELO FGE, OU SIMILAR INSTALADO R_11/2020 (REF.1100141 ‐ CAERN)</t>
  </si>
  <si>
    <t>1.15</t>
  </si>
  <si>
    <t>PINTURA</t>
  </si>
  <si>
    <t>1.15.1</t>
  </si>
  <si>
    <t>PINTURA DE PAREDE, PISO E TETO</t>
  </si>
  <si>
    <t>1.15.1.1</t>
  </si>
  <si>
    <t>APLICAÇÃO MANUAL DE FUNDO SELADOR ACRÍLICO EM PANOS COM PRESENÇA DE VÃOS DE EDIFÍCIOS DE MÚLTIPLOS PAVIMENTOS. AF_06/2014</t>
  </si>
  <si>
    <t>1.15.1.2</t>
  </si>
  <si>
    <t>APLICAÇÃO DE FUNDO SELADOR ACRÍLICO EM TETO, UMA DEMÃO. AF_06/2014</t>
  </si>
  <si>
    <t>1.15.1.3</t>
  </si>
  <si>
    <t>APLICAÇÃO E LIXAMENTO DE MASSA LÁTEX EM PAREDES, DUAS DEMÃOS. AF_06/2014</t>
  </si>
  <si>
    <t>1.15.1.4</t>
  </si>
  <si>
    <t>APLICAÇÃO E LIXAMENTO DE MASSA LÁTEX EM PAREDES, UMA DEMÃO. AF_06/2014</t>
  </si>
  <si>
    <t>1.15.1.5</t>
  </si>
  <si>
    <t>APLICAÇÃO E LIXAMENTO DE MASSA LÁTEX EM TETO, UMA DEMÃO. AF_06/2014</t>
  </si>
  <si>
    <t>1.15.1.6</t>
  </si>
  <si>
    <t>APLICAÇÃO MANUAL DE PINTURA COM TINTA LÁTEX ACRÍLICA EM PAREDES, DUAS DEMÃOS. AF_06/2014</t>
  </si>
  <si>
    <t>1.15.1.7</t>
  </si>
  <si>
    <t>APLICAÇÃO MANUAL DE PINTURA COM TINTA LÁTEX ACRÍLICA EM TETO, DUAS DEMÃOS. AF_06/2014</t>
  </si>
  <si>
    <t>1.15.1.8</t>
  </si>
  <si>
    <t>PINTURA DE PISO COM TINTA ACRÍLICA, APLICAÇÃO MANUAL, 2 DEMÃOS, INCLUSO FUNDO PREPARADOR. AF_05/2021</t>
  </si>
  <si>
    <t>1.15.2</t>
  </si>
  <si>
    <t>PINTURA DE ESQUADRIA</t>
  </si>
  <si>
    <t>1.15.2.1</t>
  </si>
  <si>
    <t>LIXAMENTO DE MADEIRA PARA APLICAÇÃO DE FUNDO OU PINTURA. AF_01/2021</t>
  </si>
  <si>
    <t>1.15.2.2</t>
  </si>
  <si>
    <t>PINTURA TINTA DE ACABAMENTO (PIGMENTADA) ESMALTE SINTÉTICO ACETINADO EM MADEIRA, 2 DEMÃOS. AF_01/2021</t>
  </si>
  <si>
    <t>1.15.2.3</t>
  </si>
  <si>
    <t>PINTURA COM TINTA ALQUÍDICA DE FUNDO (TIPO ZARCÃO) APLICADA A ROLO OU PINCEL SOBRE PERFIL METÁLICO EXECUTADO EM FÁBRICA (POR DEMÃO). AF_01/2020</t>
  </si>
  <si>
    <t>1.15.2.4</t>
  </si>
  <si>
    <t>PINTURA COM TINTA ACRÍLICA DE ACABAMENTO PULVERIZADA SOBRE SUPERFÍCIES METÁLICAS (EXCETO PERFIL) EXECUTADO EM OBRA (02 DEMÃOS). AF_01/2020_PE</t>
  </si>
  <si>
    <t>1.16</t>
  </si>
  <si>
    <t>INSTALAÇÃO DE COMBATE A INCENDIO E PANICO</t>
  </si>
  <si>
    <t>1.16.1</t>
  </si>
  <si>
    <t>EXTINTOR DE INCÊNDIO PORTÁTIL COM CARGA DE PQS DE 4 KG, CLASSE BC 0,0 FORNECIMENTO E INSTALAÇÃO. AF_10/2020_PE</t>
  </si>
  <si>
    <t>1.16.2</t>
  </si>
  <si>
    <t>PLACA DE SINALIZAÇÃO DE SEGURANÇA CONTRA INCENDIO, FOTOLUMINESCENTE, RETANGULAR, "20X40"CM,EM PVC "2" MM ANTI‐CHAMAS (SIMBOLOS, CORES E PICTOGRAMAS CONFORME NBR 13434) ‐ (REF.11853 ‐ ORSE)</t>
  </si>
  <si>
    <t>1.17</t>
  </si>
  <si>
    <t>EXECUÇÃO DO MURO</t>
  </si>
  <si>
    <t>1.17.1</t>
  </si>
  <si>
    <t>LOCAÇÃO DE MURO, INCLUSIVE EXECUÇÃO DE GABARITO DE MADEIRA. R_11/2020 ‐(REF ‐ 1010012‐CAERN)</t>
  </si>
  <si>
    <t>1.17.2</t>
  </si>
  <si>
    <t>1.17.3</t>
  </si>
  <si>
    <t>1.17.4</t>
  </si>
  <si>
    <t>1.17.5</t>
  </si>
  <si>
    <t>1.17.6</t>
  </si>
  <si>
    <t>(COMPOSIÇÃO REPRESENTATIVA) EXECUÇÃO DE ESTRUTURAS DE CONCRETO ARMADO, PARA EDIFICAÇÃO INSTITUCIONAL TÉRREA, FCK = 25 MPA. AF_01/2017</t>
  </si>
  <si>
    <t>1.17.7</t>
  </si>
  <si>
    <t>ALVENARIA DE VEDAÇÃO DE BLOCOS VAZADOS DE CONCRETO DE 14X19X39 CM (ESPESSURA 14 CM) E ARGAMASSA DE ASSENTAMENTO COM PREPARO EM BETONEIRA. AF_12/2021</t>
  </si>
  <si>
    <t>1.17.8</t>
  </si>
  <si>
    <t>1.18</t>
  </si>
  <si>
    <t>SERVIÇOS COMPLEMENTARES</t>
  </si>
  <si>
    <t>1.18.1</t>
  </si>
  <si>
    <t>PLACA DE INAUGURAÇÃO DE OBRA EM ALUMINIO 0,6X0,8M (REF.03167‐ORSE)</t>
  </si>
  <si>
    <t>1.18.2</t>
  </si>
  <si>
    <t>GUARDA0,0CORPO DE AÇO GALVANIZADO DE 1,10M DE ALTURA, MONTANTES TUBULARES DE 1.1/2 ESPAÇADOS DE 1,20M, TRAVESSA SUPERIOR DE 2 , GRADIL FORMADO POR BARRAS CHATAS EM FERRO DE 32X4,8MM, FIXADO COM CHUMBADOR MECÂNICO. AF_04/2019_PS</t>
  </si>
  <si>
    <t>1.18.3</t>
  </si>
  <si>
    <t>CORRIMÃO SIMPLES, DIÂMETRO EXTERNO = 1 1/2_x0094_, EM AÇO GALVANIZADO. AF_04/2019_PS</t>
  </si>
  <si>
    <t>1.18.4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</si>
  <si>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</si>
  <si>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</si>
  <si>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1.18.5</t>
  </si>
  <si>
    <t>MONTAGEM E DESMONTAGEM DE ANDAIME TUBULAR TIPO _x0093_TORRE_x0094_ (EXCLUSIVE ANDAIME E LIMPEZA). AF_11/2017</t>
  </si>
  <si>
    <t>1.18.6</t>
  </si>
  <si>
    <t>LIMPEZA FINAL DE OBRA. INC‐05/2019 ‐ (REF.2220077‐CAERN)</t>
  </si>
  <si>
    <t>1.19</t>
  </si>
  <si>
    <t>ITENS EXTRA</t>
  </si>
  <si>
    <t>1.19.1</t>
  </si>
  <si>
    <t>Sinalização para deficientes - placa metálica 50 x 70 cm - "Estacionamento Reservado" (ORSE 7319)</t>
  </si>
  <si>
    <t>1.19.2</t>
  </si>
  <si>
    <t>Placa de sinalização, dim.: 60 x 80 cm, - "Estacionamento Reservado - Deficiente/Idosos", incluso barrote para fixação - fornecimento e instalação (ORSE 12507)</t>
  </si>
  <si>
    <t>1.19.3</t>
  </si>
  <si>
    <t>ESCADA DE MARINHEIRO EM FERRO CHATO C/PROTEÇÃO - (REF. C2768 - SEINFRA)</t>
  </si>
  <si>
    <t>1.19.4</t>
  </si>
  <si>
    <t>PLACAS DE IDENTIFICAÇÃO - BRAILLE</t>
  </si>
  <si>
    <t>1.20</t>
  </si>
  <si>
    <t>INSTALAÇÕES DE GÁS</t>
  </si>
  <si>
    <t>1.20.1</t>
  </si>
  <si>
    <t>TUBO, PEX, MULTICAMADA, COM TUBO LUVA, DN 20, INSTALADO EM RAMAL INTERNO DE INSTALAÇÕES DE GÁS - FORNECIMENTO E INSTALAÇÃO. AF_01/2020</t>
  </si>
  <si>
    <t>1.20.2</t>
  </si>
  <si>
    <t>TÊ, EM AÇO, CONEXÃO SOLDADA, DN 20 (3/4"), INSTALADO EM RAMAIS E SUB-RAMAIS DE GÁS - FORNECIMENTO E INSTALAÇÃO. AF_10/2020</t>
  </si>
  <si>
    <t>1.20.3</t>
  </si>
  <si>
    <t>BUCHA DE REDUÇÃO EM COBRE, DN 28 MM X 22 MM, SEM ANEL DE SOLDA, INSTALADO EM RAMAL E SUB-RAMAL DE GÁS COMBUSTÍVEL - FORNECIMENTO E INSTALAÇÃO. AF_04/2022</t>
  </si>
  <si>
    <t>1.20.4</t>
  </si>
  <si>
    <t>UNIÃO, EM FERRO GALVANIZADO, CONEXÃO ROSQUEADA, DN 20 (3/4"), INSTALADO EM RAMAIS E SUB-RAMAIS DE GÁS - FORNECIMENTO E INSTALAÇÃO. AF_10/2020</t>
  </si>
  <si>
    <t>1.20.5</t>
  </si>
  <si>
    <t>REGULADOR DE GÁS 2º ESTÁGIO DE 2 KG/H (INSTALAÇÃO GÁS) (REF. 10882 - ORSE)</t>
  </si>
  <si>
    <t>1.20.6</t>
  </si>
  <si>
    <t>FORNECIMENTO E ASSENTAMENTO DE NIPLE REDUÇÃO LATÃO 3/4" NPT X 1/2" NPT, P/INSTALAÇÃO DE GÁS (REF. 10887 - ORSE)</t>
  </si>
  <si>
    <t>1.20.7</t>
  </si>
  <si>
    <t>MANGUEIRA METÁLICA PARA GÁS D=1/2" X 120CM (REF. 10883 - ORSE)</t>
  </si>
  <si>
    <t>1.20.8</t>
  </si>
  <si>
    <t>VÁLVULA DE RETENÇÃO 1/2" X P - 13 UGV (REF. 8731 - ORSE)</t>
  </si>
  <si>
    <t>1.20.9</t>
  </si>
  <si>
    <t>JOELHO 45 GRAUS, EM FERRO GALVANIZADO, CONEXÃO ROSQUEADA, DN 20 (3/4"), INSTALADO EM RAMAIS E SUB-RAMAIS DE GÁS - FORNECIMENTO E INSTALAÇÃO. AF_10/2020</t>
  </si>
  <si>
    <t>1.20.10</t>
  </si>
  <si>
    <t>REGISTRO OU REGULADOR DE GÁS DE COZINHA - FORNECIMENTO E INSTALAÇÃO. AF_08/2021</t>
  </si>
  <si>
    <t>1.20.11</t>
  </si>
  <si>
    <t>CONECTOR FEMEA DE COBRE, SOLDA E ROSCA, 15MM X 1/2" (INSTAL.GÁS) (REF. 9992 - ORSE)</t>
  </si>
  <si>
    <t>TOTAL DA OBRA (CUSTO + BDI):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</si>
</sst>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R$ -416]* #,##0.00_);_([$R$ -416]* \(#,##0.00\);_([$R$ -416]* &quot;-&quot;??_);_(@_)"/>
  </numFmts>
  <fonts count="15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color rgb="FF000000"/>
      <name val="Calibri"/>
    </font>
    <font>
      <color theme="1"/>
      <name val="Arial"/>
      <scheme val="minor"/>
    </font>
    <font>
      <b/>
      <sz val="12.0"/>
      <color theme="1"/>
      <name val="Arial"/>
    </font>
    <font>
      <b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 shrinkToFit="0" wrapText="0"/>
    </xf>
    <xf borderId="10" fillId="3" fontId="8" numFmtId="0" xfId="0" applyAlignment="1" applyBorder="1" applyFill="1" applyFont="1">
      <alignment horizontal="center" readingOrder="0" shrinkToFit="0" wrapText="0"/>
    </xf>
    <xf borderId="7" fillId="3" fontId="9" numFmtId="4" xfId="0" applyAlignment="1" applyBorder="1" applyFont="1" applyNumberFormat="1">
      <alignment horizontal="center" readingOrder="0"/>
    </xf>
    <xf borderId="7" fillId="3" fontId="9" numFmtId="164" xfId="0" applyAlignment="1" applyBorder="1" applyFont="1" applyNumberFormat="1">
      <alignment horizontal="center" readingOrder="0"/>
    </xf>
    <xf borderId="10" fillId="0" fontId="2" numFmtId="0" xfId="0" applyBorder="1" applyFont="1"/>
    <xf borderId="11" fillId="3" fontId="8" numFmtId="4" xfId="0" applyAlignment="1" applyBorder="1" applyFont="1" applyNumberFormat="1">
      <alignment horizontal="center" readingOrder="0"/>
    </xf>
    <xf borderId="11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3" fillId="4" fontId="8" numFmtId="49" xfId="0" applyAlignment="1" applyBorder="1" applyFill="1" applyFont="1" applyNumberFormat="1">
      <alignment horizontal="center" readingOrder="0" shrinkToFit="0" wrapText="0"/>
    </xf>
    <xf borderId="9" fillId="4" fontId="8" numFmtId="0" xfId="0" applyAlignment="1" applyBorder="1" applyFont="1">
      <alignment readingOrder="0" shrinkToFit="0" wrapText="0"/>
    </xf>
    <xf borderId="9" fillId="4" fontId="8" numFmtId="0" xfId="0" applyAlignment="1" applyBorder="1" applyFont="1">
      <alignment shrinkToFit="0" wrapText="0"/>
    </xf>
    <xf borderId="9" fillId="4" fontId="8" numFmtId="4" xfId="0" applyAlignment="1" applyBorder="1" applyFont="1" applyNumberFormat="1">
      <alignment horizontal="center" shrinkToFit="0" wrapText="0"/>
    </xf>
    <xf borderId="13" fillId="4" fontId="8" numFmtId="4" xfId="0" applyAlignment="1" applyBorder="1" applyFont="1" applyNumberFormat="1">
      <alignment horizontal="center" shrinkToFit="0" wrapText="0"/>
    </xf>
    <xf borderId="13" fillId="4" fontId="8" numFmtId="164" xfId="0" applyAlignment="1" applyBorder="1" applyFont="1" applyNumberFormat="1">
      <alignment horizontal="center" shrinkToFit="0" wrapText="0"/>
    </xf>
    <xf borderId="13" fillId="4" fontId="9" numFmtId="164" xfId="0" applyAlignment="1" applyBorder="1" applyFont="1" applyNumberFormat="1">
      <alignment horizontal="center" readingOrder="0" shrinkToFit="0" wrapText="0"/>
    </xf>
    <xf borderId="12" fillId="0" fontId="4" numFmtId="49" xfId="0" applyAlignment="1" applyBorder="1" applyFont="1" applyNumberFormat="1">
      <alignment horizontal="center" readingOrder="0" shrinkToFit="0" wrapText="0"/>
    </xf>
    <xf borderId="13" fillId="0" fontId="10" numFmtId="0" xfId="0" applyAlignment="1" applyBorder="1" applyFont="1">
      <alignment readingOrder="0"/>
    </xf>
    <xf borderId="13" fillId="0" fontId="10" numFmtId="0" xfId="0" applyAlignment="1" applyBorder="1" applyFont="1">
      <alignment horizontal="center" readingOrder="0" shrinkToFit="0" wrapText="0"/>
    </xf>
    <xf borderId="13" fillId="0" fontId="4" numFmtId="4" xfId="0" applyAlignment="1" applyBorder="1" applyFont="1" applyNumberFormat="1">
      <alignment horizontal="center" readingOrder="0" shrinkToFit="0" wrapText="0"/>
    </xf>
    <xf borderId="0" fillId="0" fontId="10" numFmtId="164" xfId="0" applyAlignment="1" applyFont="1" applyNumberFormat="1">
      <alignment horizontal="center" readingOrder="0" vertical="top"/>
    </xf>
    <xf borderId="13" fillId="5" fontId="4" numFmtId="164" xfId="0" applyAlignment="1" applyBorder="1" applyFill="1" applyFont="1" applyNumberFormat="1">
      <alignment horizontal="center" readingOrder="0" shrinkToFit="0" wrapText="0"/>
    </xf>
    <xf borderId="0" fillId="6" fontId="1" numFmtId="0" xfId="0" applyAlignment="1" applyFill="1" applyFont="1">
      <alignment shrinkToFit="0" vertical="bottom" wrapText="0"/>
    </xf>
    <xf borderId="0" fillId="6" fontId="11" numFmtId="0" xfId="0" applyAlignment="1" applyFont="1">
      <alignment shrinkToFit="0" vertical="bottom" wrapText="0"/>
    </xf>
    <xf borderId="12" fillId="7" fontId="8" numFmtId="49" xfId="0" applyAlignment="1" applyBorder="1" applyFill="1" applyFont="1" applyNumberFormat="1">
      <alignment horizontal="center" readingOrder="0" shrinkToFit="0" wrapText="0"/>
    </xf>
    <xf borderId="13" fillId="7" fontId="9" numFmtId="0" xfId="0" applyAlignment="1" applyBorder="1" applyFont="1">
      <alignment readingOrder="0"/>
    </xf>
    <xf borderId="13" fillId="7" fontId="10" numFmtId="0" xfId="0" applyAlignment="1" applyBorder="1" applyFont="1">
      <alignment horizontal="center" shrinkToFit="0" wrapText="0"/>
    </xf>
    <xf borderId="13" fillId="7" fontId="4" numFmtId="4" xfId="0" applyAlignment="1" applyBorder="1" applyFont="1" applyNumberFormat="1">
      <alignment horizontal="center" shrinkToFit="0" wrapText="0"/>
    </xf>
    <xf borderId="13" fillId="7" fontId="4" numFmtId="164" xfId="0" applyAlignment="1" applyBorder="1" applyFont="1" applyNumberFormat="1">
      <alignment horizontal="center" shrinkToFit="0" wrapText="0"/>
    </xf>
    <xf borderId="13" fillId="7" fontId="8" numFmtId="164" xfId="0" applyAlignment="1" applyBorder="1" applyFont="1" applyNumberFormat="1">
      <alignment horizontal="center" readingOrder="0" shrinkToFit="0" wrapText="0"/>
    </xf>
    <xf borderId="12" fillId="4" fontId="8" numFmtId="49" xfId="0" applyAlignment="1" applyBorder="1" applyFont="1" applyNumberFormat="1">
      <alignment horizontal="center" readingOrder="0" shrinkToFit="0" wrapText="0"/>
    </xf>
    <xf borderId="13" fillId="4" fontId="8" numFmtId="0" xfId="0" applyAlignment="1" applyBorder="1" applyFont="1">
      <alignment readingOrder="0" shrinkToFit="0" wrapText="0"/>
    </xf>
    <xf borderId="13" fillId="4" fontId="8" numFmtId="0" xfId="0" applyAlignment="1" applyBorder="1" applyFont="1">
      <alignment shrinkToFit="0" wrapText="0"/>
    </xf>
    <xf borderId="13" fillId="4" fontId="8" numFmtId="164" xfId="0" applyAlignment="1" applyBorder="1" applyFont="1" applyNumberFormat="1">
      <alignment horizontal="center" readingOrder="0" shrinkToFit="0" wrapText="0"/>
    </xf>
    <xf borderId="0" fillId="0" fontId="11" numFmtId="0" xfId="0" applyAlignment="1" applyFont="1">
      <alignment shrinkToFit="0" vertical="bottom" wrapText="0"/>
    </xf>
    <xf borderId="13" fillId="5" fontId="10" numFmtId="0" xfId="0" applyAlignment="1" applyBorder="1" applyFont="1">
      <alignment horizontal="left" readingOrder="0" vertical="top"/>
    </xf>
    <xf borderId="13" fillId="0" fontId="4" numFmtId="164" xfId="0" applyAlignment="1" applyBorder="1" applyFont="1" applyNumberFormat="1">
      <alignment horizontal="center" readingOrder="0" shrinkToFit="0" wrapText="0"/>
    </xf>
    <xf borderId="12" fillId="6" fontId="4" numFmtId="49" xfId="0" applyAlignment="1" applyBorder="1" applyFont="1" applyNumberFormat="1">
      <alignment horizontal="center" readingOrder="0" shrinkToFit="0" wrapText="0"/>
    </xf>
    <xf borderId="13" fillId="6" fontId="10" numFmtId="0" xfId="0" applyAlignment="1" applyBorder="1" applyFont="1">
      <alignment horizontal="left" readingOrder="0" vertical="top"/>
    </xf>
    <xf borderId="13" fillId="6" fontId="10" numFmtId="0" xfId="0" applyAlignment="1" applyBorder="1" applyFont="1">
      <alignment horizontal="center" readingOrder="0" shrinkToFit="0" wrapText="0"/>
    </xf>
    <xf borderId="13" fillId="6" fontId="4" numFmtId="4" xfId="0" applyAlignment="1" applyBorder="1" applyFont="1" applyNumberFormat="1">
      <alignment horizontal="center" readingOrder="0" shrinkToFit="0" wrapText="0"/>
    </xf>
    <xf borderId="13" fillId="6" fontId="4" numFmtId="164" xfId="0" applyAlignment="1" applyBorder="1" applyFont="1" applyNumberFormat="1">
      <alignment horizontal="center" readingOrder="0" shrinkToFit="0" wrapText="0"/>
    </xf>
    <xf borderId="0" fillId="6" fontId="1" numFmtId="164" xfId="0" applyAlignment="1" applyFont="1" applyNumberFormat="1">
      <alignment shrinkToFit="0" vertical="bottom" wrapText="0"/>
    </xf>
    <xf borderId="0" fillId="5" fontId="10" numFmtId="0" xfId="0" applyAlignment="1" applyFont="1">
      <alignment horizontal="left" readingOrder="0" vertical="top"/>
    </xf>
    <xf borderId="13" fillId="0" fontId="10" numFmtId="0" xfId="0" applyAlignment="1" applyBorder="1" applyFont="1">
      <alignment horizontal="left" readingOrder="0" vertical="top"/>
    </xf>
    <xf borderId="13" fillId="4" fontId="8" numFmtId="0" xfId="0" applyAlignment="1" applyBorder="1" applyFont="1">
      <alignment shrinkToFit="0" wrapText="0"/>
    </xf>
    <xf borderId="12" fillId="6" fontId="8" numFmtId="49" xfId="0" applyAlignment="1" applyBorder="1" applyFont="1" applyNumberFormat="1">
      <alignment horizontal="center" readingOrder="0" shrinkToFit="0" wrapText="0"/>
    </xf>
    <xf borderId="14" fillId="0" fontId="10" numFmtId="0" xfId="0" applyAlignment="1" applyBorder="1" applyFont="1">
      <alignment horizontal="center" readingOrder="0" shrinkToFit="0" wrapText="0"/>
    </xf>
    <xf borderId="14" fillId="0" fontId="4" numFmtId="4" xfId="0" applyAlignment="1" applyBorder="1" applyFont="1" applyNumberFormat="1">
      <alignment horizontal="center" readingOrder="0" shrinkToFit="0" wrapText="0"/>
    </xf>
    <xf borderId="10" fillId="0" fontId="4" numFmtId="4" xfId="0" applyAlignment="1" applyBorder="1" applyFont="1" applyNumberFormat="1">
      <alignment horizontal="center" readingOrder="0" shrinkToFit="0" wrapText="0"/>
    </xf>
    <xf borderId="10" fillId="0" fontId="4" numFmtId="164" xfId="0" applyAlignment="1" applyBorder="1" applyFont="1" applyNumberFormat="1">
      <alignment horizontal="center" readingOrder="0" shrinkToFit="0" wrapText="0"/>
    </xf>
    <xf borderId="13" fillId="5" fontId="4" numFmtId="49" xfId="0" applyAlignment="1" applyBorder="1" applyFont="1" applyNumberFormat="1">
      <alignment horizontal="center" readingOrder="0" shrinkToFit="0" wrapText="0"/>
    </xf>
    <xf borderId="8" fillId="5" fontId="10" numFmtId="0" xfId="0" applyAlignment="1" applyBorder="1" applyFont="1">
      <alignment horizontal="center" readingOrder="0" shrinkToFit="0" wrapText="0"/>
    </xf>
    <xf borderId="8" fillId="5" fontId="4" numFmtId="4" xfId="0" applyAlignment="1" applyBorder="1" applyFont="1" applyNumberFormat="1">
      <alignment horizontal="center" readingOrder="0" shrinkToFit="0" wrapText="0"/>
    </xf>
    <xf borderId="12" fillId="5" fontId="4" numFmtId="164" xfId="0" applyAlignment="1" applyBorder="1" applyFont="1" applyNumberFormat="1">
      <alignment horizontal="center" readingOrder="0" shrinkToFit="0" wrapText="0"/>
    </xf>
    <xf borderId="8" fillId="4" fontId="8" numFmtId="0" xfId="0" applyAlignment="1" applyBorder="1" applyFont="1">
      <alignment readingOrder="0" shrinkToFit="0" wrapText="0"/>
    </xf>
    <xf borderId="8" fillId="4" fontId="8" numFmtId="0" xfId="0" applyAlignment="1" applyBorder="1" applyFont="1">
      <alignment shrinkToFit="0" wrapText="0"/>
    </xf>
    <xf borderId="8" fillId="4" fontId="8" numFmtId="4" xfId="0" applyAlignment="1" applyBorder="1" applyFont="1" applyNumberFormat="1">
      <alignment horizontal="center" shrinkToFit="0" wrapText="0"/>
    </xf>
    <xf borderId="12" fillId="4" fontId="8" numFmtId="4" xfId="0" applyAlignment="1" applyBorder="1" applyFont="1" applyNumberFormat="1">
      <alignment horizontal="center" shrinkToFit="0" wrapText="0"/>
    </xf>
    <xf borderId="12" fillId="4" fontId="8" numFmtId="164" xfId="0" applyAlignment="1" applyBorder="1" applyFont="1" applyNumberFormat="1">
      <alignment horizontal="center" shrinkToFit="0" wrapText="0"/>
    </xf>
    <xf borderId="12" fillId="4" fontId="9" numFmtId="164" xfId="0" applyAlignment="1" applyBorder="1" applyFont="1" applyNumberFormat="1">
      <alignment horizontal="center" readingOrder="0" shrinkToFit="0" wrapText="0"/>
    </xf>
    <xf borderId="12" fillId="8" fontId="8" numFmtId="49" xfId="0" applyAlignment="1" applyBorder="1" applyFill="1" applyFont="1" applyNumberFormat="1">
      <alignment horizontal="center" readingOrder="0" shrinkToFit="0" wrapText="0"/>
    </xf>
    <xf borderId="8" fillId="8" fontId="8" numFmtId="0" xfId="0" applyAlignment="1" applyBorder="1" applyFont="1">
      <alignment readingOrder="0" shrinkToFit="0" wrapText="0"/>
    </xf>
    <xf borderId="8" fillId="8" fontId="8" numFmtId="0" xfId="0" applyAlignment="1" applyBorder="1" applyFont="1">
      <alignment shrinkToFit="0" wrapText="0"/>
    </xf>
    <xf borderId="8" fillId="8" fontId="8" numFmtId="4" xfId="0" applyAlignment="1" applyBorder="1" applyFont="1" applyNumberFormat="1">
      <alignment horizontal="center" shrinkToFit="0" wrapText="0"/>
    </xf>
    <xf borderId="12" fillId="8" fontId="8" numFmtId="4" xfId="0" applyAlignment="1" applyBorder="1" applyFont="1" applyNumberFormat="1">
      <alignment horizontal="center" shrinkToFit="0" wrapText="0"/>
    </xf>
    <xf borderId="12" fillId="8" fontId="8" numFmtId="164" xfId="0" applyAlignment="1" applyBorder="1" applyFont="1" applyNumberFormat="1">
      <alignment horizontal="center" shrinkToFit="0" wrapText="0"/>
    </xf>
    <xf borderId="12" fillId="8" fontId="9" numFmtId="164" xfId="0" applyAlignment="1" applyBorder="1" applyFont="1" applyNumberFormat="1">
      <alignment horizontal="center" readingOrder="0" shrinkToFit="0" wrapText="0"/>
    </xf>
    <xf borderId="13" fillId="5" fontId="10" numFmtId="49" xfId="0" applyAlignment="1" applyBorder="1" applyFont="1" applyNumberFormat="1">
      <alignment horizontal="center" readingOrder="0" vertical="top"/>
    </xf>
    <xf borderId="8" fillId="0" fontId="10" numFmtId="0" xfId="0" applyAlignment="1" applyBorder="1" applyFont="1">
      <alignment horizontal="left" readingOrder="0" vertical="top"/>
    </xf>
    <xf borderId="8" fillId="0" fontId="10" numFmtId="0" xfId="0" applyAlignment="1" applyBorder="1" applyFont="1">
      <alignment horizontal="center" readingOrder="0" shrinkToFit="0" wrapText="0"/>
    </xf>
    <xf borderId="8" fillId="0" fontId="4" numFmtId="4" xfId="0" applyAlignment="1" applyBorder="1" applyFont="1" applyNumberFormat="1">
      <alignment horizontal="center" readingOrder="0" shrinkToFit="0" wrapText="0"/>
    </xf>
    <xf borderId="12" fillId="0" fontId="4" numFmtId="4" xfId="0" applyAlignment="1" applyBorder="1" applyFont="1" applyNumberFormat="1">
      <alignment horizontal="center" readingOrder="0" shrinkToFit="0" wrapText="0"/>
    </xf>
    <xf borderId="12" fillId="0" fontId="4" numFmtId="164" xfId="0" applyAlignment="1" applyBorder="1" applyFont="1" applyNumberFormat="1">
      <alignment horizontal="center" readingOrder="0" shrinkToFit="0" wrapText="0"/>
    </xf>
    <xf borderId="12" fillId="5" fontId="4" numFmtId="49" xfId="0" applyAlignment="1" applyBorder="1" applyFont="1" applyNumberFormat="1">
      <alignment horizontal="center" readingOrder="0" shrinkToFit="0" wrapText="0"/>
    </xf>
    <xf borderId="5" fillId="0" fontId="10" numFmtId="0" xfId="0" applyAlignment="1" applyBorder="1" applyFont="1">
      <alignment readingOrder="0"/>
    </xf>
    <xf borderId="5" fillId="0" fontId="10" numFmtId="0" xfId="0" applyAlignment="1" applyBorder="1" applyFont="1">
      <alignment horizontal="center" readingOrder="0" shrinkToFit="0" wrapText="0"/>
    </xf>
    <xf borderId="5" fillId="0" fontId="4" numFmtId="4" xfId="0" applyAlignment="1" applyBorder="1" applyFont="1" applyNumberFormat="1">
      <alignment horizontal="center" readingOrder="0" shrinkToFit="0" wrapText="0"/>
    </xf>
    <xf borderId="0" fillId="6" fontId="12" numFmtId="0" xfId="0" applyFont="1"/>
    <xf borderId="13" fillId="5" fontId="10" numFmtId="0" xfId="0" applyAlignment="1" applyBorder="1" applyFont="1">
      <alignment horizontal="left" readingOrder="0"/>
    </xf>
    <xf borderId="13" fillId="5" fontId="10" numFmtId="0" xfId="0" applyAlignment="1" applyBorder="1" applyFont="1">
      <alignment horizontal="center" readingOrder="0" vertical="top"/>
    </xf>
    <xf borderId="13" fillId="0" fontId="10" numFmtId="0" xfId="0" applyAlignment="1" applyBorder="1" applyFont="1">
      <alignment horizontal="center" readingOrder="0"/>
    </xf>
    <xf borderId="13" fillId="0" fontId="10" numFmtId="164" xfId="0" applyAlignment="1" applyBorder="1" applyFont="1" applyNumberFormat="1">
      <alignment horizontal="center" readingOrder="0"/>
    </xf>
    <xf borderId="8" fillId="5" fontId="10" numFmtId="0" xfId="0" applyAlignment="1" applyBorder="1" applyFont="1">
      <alignment horizontal="left" readingOrder="0" vertical="top"/>
    </xf>
    <xf borderId="8" fillId="5" fontId="10" numFmtId="0" xfId="0" applyAlignment="1" applyBorder="1" applyFont="1">
      <alignment horizontal="center" readingOrder="0"/>
    </xf>
    <xf borderId="12" fillId="5" fontId="10" numFmtId="164" xfId="0" applyAlignment="1" applyBorder="1" applyFont="1" applyNumberFormat="1">
      <alignment horizontal="center" readingOrder="0"/>
    </xf>
    <xf borderId="13" fillId="5" fontId="10" numFmtId="0" xfId="0" applyAlignment="1" applyBorder="1" applyFont="1">
      <alignment horizontal="center" readingOrder="0"/>
    </xf>
    <xf borderId="13" fillId="5" fontId="10" numFmtId="164" xfId="0" applyAlignment="1" applyBorder="1" applyFont="1" applyNumberFormat="1">
      <alignment horizontal="center" readingOrder="0"/>
    </xf>
    <xf borderId="7" fillId="0" fontId="10" numFmtId="0" xfId="0" applyAlignment="1" applyBorder="1" applyFont="1">
      <alignment horizontal="center" readingOrder="0"/>
    </xf>
    <xf borderId="8" fillId="0" fontId="10" numFmtId="164" xfId="0" applyAlignment="1" applyBorder="1" applyFont="1" applyNumberFormat="1">
      <alignment horizontal="center" readingOrder="0"/>
    </xf>
    <xf borderId="13" fillId="6" fontId="10" numFmtId="0" xfId="0" applyAlignment="1" applyBorder="1" applyFont="1">
      <alignment horizontal="center" readingOrder="0"/>
    </xf>
    <xf borderId="13" fillId="6" fontId="10" numFmtId="164" xfId="0" applyAlignment="1" applyBorder="1" applyFont="1" applyNumberFormat="1">
      <alignment horizontal="center" readingOrder="0"/>
    </xf>
    <xf borderId="13" fillId="5" fontId="4" numFmtId="4" xfId="0" applyAlignment="1" applyBorder="1" applyFont="1" applyNumberFormat="1">
      <alignment horizontal="center" readingOrder="0" shrinkToFit="0" wrapText="0"/>
    </xf>
    <xf borderId="12" fillId="5" fontId="4" numFmtId="4" xfId="0" applyAlignment="1" applyBorder="1" applyFont="1" applyNumberFormat="1">
      <alignment horizontal="center" readingOrder="0" shrinkToFit="0" wrapText="0"/>
    </xf>
    <xf borderId="13" fillId="6" fontId="10" numFmtId="0" xfId="0" applyAlignment="1" applyBorder="1" applyFont="1">
      <alignment horizontal="center" readingOrder="0" vertical="top"/>
    </xf>
    <xf borderId="8" fillId="6" fontId="4" numFmtId="4" xfId="0" applyAlignment="1" applyBorder="1" applyFont="1" applyNumberFormat="1">
      <alignment horizontal="center" readingOrder="0" shrinkToFit="0" wrapText="0"/>
    </xf>
    <xf borderId="12" fillId="6" fontId="4" numFmtId="4" xfId="0" applyAlignment="1" applyBorder="1" applyFont="1" applyNumberFormat="1">
      <alignment horizontal="center" readingOrder="0" shrinkToFit="0" wrapText="0"/>
    </xf>
    <xf borderId="13" fillId="0" fontId="10" numFmtId="0" xfId="0" applyAlignment="1" applyBorder="1" applyFont="1">
      <alignment horizontal="center" readingOrder="0" vertical="top"/>
    </xf>
    <xf borderId="11" fillId="0" fontId="4" numFmtId="49" xfId="0" applyAlignment="1" applyBorder="1" applyFont="1" applyNumberFormat="1">
      <alignment horizontal="center" readingOrder="0" shrinkToFit="0" wrapText="0"/>
    </xf>
    <xf borderId="13" fillId="0" fontId="10" numFmtId="4" xfId="0" applyAlignment="1" applyBorder="1" applyFont="1" applyNumberFormat="1">
      <alignment horizontal="center" readingOrder="0"/>
    </xf>
    <xf borderId="11" fillId="0" fontId="4" numFmtId="4" xfId="0" applyAlignment="1" applyBorder="1" applyFont="1" applyNumberFormat="1">
      <alignment horizontal="center" readingOrder="0" shrinkToFit="0" wrapText="0"/>
    </xf>
    <xf borderId="13" fillId="5" fontId="10" numFmtId="4" xfId="0" applyAlignment="1" applyBorder="1" applyFont="1" applyNumberFormat="1">
      <alignment horizontal="center" readingOrder="0"/>
    </xf>
    <xf borderId="13" fillId="6" fontId="10" numFmtId="4" xfId="0" applyAlignment="1" applyBorder="1" applyFont="1" applyNumberFormat="1">
      <alignment horizontal="center" readingOrder="0"/>
    </xf>
    <xf borderId="10" fillId="6" fontId="4" numFmtId="4" xfId="0" applyAlignment="1" applyBorder="1" applyFont="1" applyNumberFormat="1">
      <alignment horizontal="center" readingOrder="0" shrinkToFit="0" wrapText="0"/>
    </xf>
    <xf borderId="13" fillId="4" fontId="9" numFmtId="49" xfId="0" applyAlignment="1" applyBorder="1" applyFont="1" applyNumberFormat="1">
      <alignment horizontal="center" readingOrder="0" vertical="top"/>
    </xf>
    <xf borderId="13" fillId="4" fontId="9" numFmtId="0" xfId="0" applyAlignment="1" applyBorder="1" applyFont="1">
      <alignment horizontal="left" readingOrder="0" vertical="top"/>
    </xf>
    <xf borderId="13" fillId="4" fontId="9" numFmtId="0" xfId="0" applyAlignment="1" applyBorder="1" applyFont="1">
      <alignment horizontal="left" vertical="top"/>
    </xf>
    <xf borderId="13" fillId="4" fontId="9" numFmtId="4" xfId="0" applyAlignment="1" applyBorder="1" applyFont="1" applyNumberFormat="1">
      <alignment horizontal="center"/>
    </xf>
    <xf borderId="13" fillId="4" fontId="10" numFmtId="4" xfId="0" applyAlignment="1" applyBorder="1" applyFont="1" applyNumberFormat="1">
      <alignment horizontal="center" shrinkToFit="0" wrapText="0"/>
    </xf>
    <xf borderId="13" fillId="4" fontId="9" numFmtId="164" xfId="0" applyAlignment="1" applyBorder="1" applyFont="1" applyNumberFormat="1">
      <alignment horizontal="center"/>
    </xf>
    <xf borderId="13" fillId="5" fontId="10" numFmtId="4" xfId="0" applyAlignment="1" applyBorder="1" applyFont="1" applyNumberFormat="1">
      <alignment horizontal="center" readingOrder="0" shrinkToFit="0" wrapText="0"/>
    </xf>
    <xf borderId="13" fillId="5" fontId="4" numFmtId="164" xfId="0" applyAlignment="1" applyBorder="1" applyFont="1" applyNumberFormat="1">
      <alignment horizontal="center" readingOrder="0"/>
    </xf>
    <xf borderId="13" fillId="6" fontId="10" numFmtId="49" xfId="0" applyAlignment="1" applyBorder="1" applyFont="1" applyNumberFormat="1">
      <alignment horizontal="center" readingOrder="0" vertical="top"/>
    </xf>
    <xf borderId="13" fillId="6" fontId="10" numFmtId="4" xfId="0" applyAlignment="1" applyBorder="1" applyFont="1" applyNumberFormat="1">
      <alignment horizontal="center" readingOrder="0" shrinkToFit="0" wrapText="0"/>
    </xf>
    <xf borderId="13" fillId="0" fontId="10" numFmtId="49" xfId="0" applyAlignment="1" applyBorder="1" applyFont="1" applyNumberFormat="1">
      <alignment horizontal="center" readingOrder="0" vertical="top"/>
    </xf>
    <xf borderId="13" fillId="0" fontId="10" numFmtId="4" xfId="0" applyAlignment="1" applyBorder="1" applyFont="1" applyNumberFormat="1">
      <alignment horizontal="center" readingOrder="0" shrinkToFit="0" wrapText="0"/>
    </xf>
    <xf borderId="13" fillId="4" fontId="9" numFmtId="0" xfId="0" applyAlignment="1" applyBorder="1" applyFont="1">
      <alignment horizontal="left" vertical="top"/>
    </xf>
    <xf borderId="1" fillId="8" fontId="13" numFmtId="0" xfId="0" applyAlignment="1" applyBorder="1" applyFont="1">
      <alignment horizontal="right" readingOrder="0"/>
    </xf>
    <xf borderId="13" fillId="8" fontId="14" numFmtId="164" xfId="0" applyAlignment="1" applyBorder="1" applyFont="1" applyNumberFormat="1">
      <alignment horizontal="center" readingOrder="0" shrinkToFit="0" wrapText="0"/>
    </xf>
    <xf borderId="0" fillId="0" fontId="1" numFmtId="0" xfId="0" applyAlignment="1" applyFont="1">
      <alignment horizontal="center" shrinkToFit="0" vertical="bottom" wrapText="0"/>
    </xf>
    <xf borderId="0" fillId="0" fontId="1" numFmtId="4" xfId="0" applyAlignment="1" applyFont="1" applyNumberFormat="1">
      <alignment horizontal="center" shrinkToFit="0" vertical="bottom" wrapText="0"/>
    </xf>
    <xf borderId="0" fillId="0" fontId="1" numFmtId="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2" numFmtId="4" xfId="0" applyAlignment="1" applyFont="1" applyNumberFormat="1">
      <alignment horizontal="center"/>
    </xf>
    <xf borderId="0" fillId="0" fontId="12" numFmtId="4" xfId="0" applyFont="1" applyNumberFormat="1"/>
    <xf borderId="0" fillId="0" fontId="1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  <col customWidth="1" min="8" max="8" width="13.75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>
      <c r="A6" s="15" t="s">
        <v>3</v>
      </c>
      <c r="B6" s="2"/>
      <c r="C6" s="2"/>
      <c r="D6" s="2"/>
      <c r="E6" s="2"/>
      <c r="F6" s="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>
      <c r="A7" s="16" t="s">
        <v>4</v>
      </c>
      <c r="B7" s="16" t="s">
        <v>5</v>
      </c>
      <c r="C7" s="16" t="s">
        <v>6</v>
      </c>
      <c r="D7" s="17" t="s">
        <v>7</v>
      </c>
      <c r="E7" s="10"/>
      <c r="F7" s="18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>
      <c r="A8" s="19"/>
      <c r="B8" s="19"/>
      <c r="C8" s="19"/>
      <c r="D8" s="20" t="s">
        <v>9</v>
      </c>
      <c r="E8" s="20" t="s">
        <v>10</v>
      </c>
      <c r="F8" s="21" t="s">
        <v>11</v>
      </c>
      <c r="G8" s="21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>
      <c r="A9" s="22"/>
      <c r="B9" s="22"/>
      <c r="C9" s="22"/>
      <c r="D9" s="22"/>
      <c r="E9" s="22"/>
      <c r="F9" s="22"/>
      <c r="G9" s="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>
      <c r="A10" s="23" t="s">
        <v>13</v>
      </c>
      <c r="B10" s="24" t="s">
        <v>14</v>
      </c>
      <c r="C10" s="25"/>
      <c r="D10" s="26"/>
      <c r="E10" s="27"/>
      <c r="F10" s="28"/>
      <c r="G10" s="29">
        <v>61051.21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>
      <c r="A11" s="30" t="s">
        <v>15</v>
      </c>
      <c r="B11" s="31" t="s">
        <v>14</v>
      </c>
      <c r="C11" s="32" t="s">
        <v>16</v>
      </c>
      <c r="D11" s="33">
        <v>1.0</v>
      </c>
      <c r="E11" s="33">
        <v>0.69</v>
      </c>
      <c r="F11" s="34">
        <v>88480.04</v>
      </c>
      <c r="G11" s="35">
        <v>61051.21</v>
      </c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</row>
    <row r="12">
      <c r="A12" s="38" t="s">
        <v>17</v>
      </c>
      <c r="B12" s="39" t="s">
        <v>18</v>
      </c>
      <c r="C12" s="40"/>
      <c r="D12" s="41"/>
      <c r="E12" s="41"/>
      <c r="F12" s="42"/>
      <c r="G12" s="43">
        <f>G13+G17+G25+G31</f>
        <v>152886.1921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</row>
    <row r="13">
      <c r="A13" s="44" t="s">
        <v>19</v>
      </c>
      <c r="B13" s="45" t="s">
        <v>20</v>
      </c>
      <c r="C13" s="46"/>
      <c r="D13" s="27"/>
      <c r="E13" s="27"/>
      <c r="F13" s="28"/>
      <c r="G13" s="47">
        <f>SUM(G14:G16)</f>
        <v>17462.9679</v>
      </c>
      <c r="H13" s="3"/>
      <c r="I13" s="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</row>
    <row r="14">
      <c r="A14" s="30" t="s">
        <v>21</v>
      </c>
      <c r="B14" s="49" t="s">
        <v>22</v>
      </c>
      <c r="C14" s="32" t="s">
        <v>23</v>
      </c>
      <c r="D14" s="33">
        <v>12.0</v>
      </c>
      <c r="E14" s="33">
        <v>12.0</v>
      </c>
      <c r="F14" s="50">
        <v>356.45</v>
      </c>
      <c r="G14" s="35">
        <v>4277.4</v>
      </c>
      <c r="H14" s="3"/>
      <c r="I14" s="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</row>
    <row r="15">
      <c r="A15" s="51" t="s">
        <v>24</v>
      </c>
      <c r="B15" s="52" t="s">
        <v>25</v>
      </c>
      <c r="C15" s="53" t="s">
        <v>26</v>
      </c>
      <c r="D15" s="54">
        <f t="shared" ref="D15:E15" si="1">120.11+29.68</f>
        <v>149.79</v>
      </c>
      <c r="E15" s="54">
        <f t="shared" si="1"/>
        <v>149.79</v>
      </c>
      <c r="F15" s="55">
        <v>62.01</v>
      </c>
      <c r="G15" s="55">
        <f>E15*F15</f>
        <v>9288.4779</v>
      </c>
      <c r="H15" s="36"/>
      <c r="I15" s="56">
        <f>G15-7448.02</f>
        <v>1840.4579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</row>
    <row r="16">
      <c r="A16" s="30" t="s">
        <v>27</v>
      </c>
      <c r="B16" s="57" t="s">
        <v>28</v>
      </c>
      <c r="C16" s="32" t="s">
        <v>23</v>
      </c>
      <c r="D16" s="33">
        <v>48.0</v>
      </c>
      <c r="E16" s="33">
        <v>33.3</v>
      </c>
      <c r="F16" s="50">
        <v>117.03</v>
      </c>
      <c r="G16" s="35">
        <v>3897.09</v>
      </c>
      <c r="H16" s="3"/>
      <c r="I16" s="3">
        <f>15622.51+1840.46</f>
        <v>17462.97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</row>
    <row r="17">
      <c r="A17" s="44" t="s">
        <v>29</v>
      </c>
      <c r="B17" s="45" t="s">
        <v>30</v>
      </c>
      <c r="C17" s="46"/>
      <c r="D17" s="27"/>
      <c r="E17" s="27"/>
      <c r="F17" s="28"/>
      <c r="G17" s="47">
        <f>SUM(G18:G24)</f>
        <v>43112.565</v>
      </c>
      <c r="H17" s="3"/>
      <c r="I17" s="3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</row>
    <row r="18">
      <c r="A18" s="30" t="s">
        <v>31</v>
      </c>
      <c r="B18" s="49" t="s">
        <v>32</v>
      </c>
      <c r="C18" s="32" t="s">
        <v>23</v>
      </c>
      <c r="D18" s="33">
        <f>1220+38.46</f>
        <v>1258.46</v>
      </c>
      <c r="E18" s="33">
        <v>1220.0</v>
      </c>
      <c r="F18" s="50">
        <v>13.59</v>
      </c>
      <c r="G18" s="35">
        <v>16579.8</v>
      </c>
      <c r="H18" s="3"/>
      <c r="I18" s="3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</row>
    <row r="19">
      <c r="A19" s="30" t="s">
        <v>33</v>
      </c>
      <c r="B19" s="49" t="s">
        <v>34</v>
      </c>
      <c r="C19" s="32" t="s">
        <v>23</v>
      </c>
      <c r="D19" s="33">
        <v>573.68</v>
      </c>
      <c r="E19" s="33">
        <v>0.0</v>
      </c>
      <c r="F19" s="50">
        <v>9.05</v>
      </c>
      <c r="G19" s="35">
        <v>0.0</v>
      </c>
      <c r="H19" s="3"/>
      <c r="I19" s="3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</row>
    <row r="20">
      <c r="A20" s="30" t="s">
        <v>35</v>
      </c>
      <c r="B20" s="58" t="s">
        <v>36</v>
      </c>
      <c r="C20" s="32" t="s">
        <v>23</v>
      </c>
      <c r="D20" s="33">
        <v>237.5</v>
      </c>
      <c r="E20" s="33">
        <v>171.99</v>
      </c>
      <c r="F20" s="50">
        <v>33.07</v>
      </c>
      <c r="G20" s="35">
        <v>5687.7</v>
      </c>
      <c r="H20" s="3"/>
      <c r="I20" s="3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</row>
    <row r="21">
      <c r="A21" s="30" t="s">
        <v>37</v>
      </c>
      <c r="B21" s="49" t="s">
        <v>38</v>
      </c>
      <c r="C21" s="32" t="s">
        <v>26</v>
      </c>
      <c r="D21" s="33">
        <v>95.0</v>
      </c>
      <c r="E21" s="33">
        <v>0.0</v>
      </c>
      <c r="F21" s="50">
        <v>12.71</v>
      </c>
      <c r="G21" s="35">
        <v>0.0</v>
      </c>
      <c r="H21" s="3"/>
      <c r="I21" s="3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</row>
    <row r="22">
      <c r="A22" s="30" t="s">
        <v>39</v>
      </c>
      <c r="B22" s="49" t="s">
        <v>40</v>
      </c>
      <c r="C22" s="32" t="s">
        <v>41</v>
      </c>
      <c r="D22" s="33">
        <v>7.89</v>
      </c>
      <c r="E22" s="33">
        <v>7.89</v>
      </c>
      <c r="F22" s="50">
        <v>60.06</v>
      </c>
      <c r="G22" s="35">
        <v>473.87</v>
      </c>
      <c r="H22" s="3"/>
      <c r="I22" s="3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</row>
    <row r="23">
      <c r="A23" s="51" t="s">
        <v>42</v>
      </c>
      <c r="B23" s="52" t="s">
        <v>43</v>
      </c>
      <c r="C23" s="53" t="s">
        <v>41</v>
      </c>
      <c r="D23" s="54">
        <f t="shared" ref="D23:E23" si="2">319.94+336.56</f>
        <v>656.5</v>
      </c>
      <c r="E23" s="54">
        <f t="shared" si="2"/>
        <v>656.5</v>
      </c>
      <c r="F23" s="55">
        <v>31.03</v>
      </c>
      <c r="G23" s="55">
        <f t="shared" ref="G23:G24" si="3">E23*F23</f>
        <v>20371.195</v>
      </c>
      <c r="H23" s="36"/>
      <c r="I23" s="56">
        <f>G23-9927.74</f>
        <v>10443.455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</row>
    <row r="24">
      <c r="A24" s="51" t="s">
        <v>44</v>
      </c>
      <c r="B24" s="52" t="s">
        <v>45</v>
      </c>
      <c r="C24" s="53" t="s">
        <v>41</v>
      </c>
      <c r="D24" s="54">
        <v>5040.48</v>
      </c>
      <c r="E24" s="54">
        <v>0.0</v>
      </c>
      <c r="F24" s="55">
        <v>3.19</v>
      </c>
      <c r="G24" s="55">
        <f t="shared" si="3"/>
        <v>0</v>
      </c>
      <c r="H24" s="36"/>
      <c r="I24" s="36">
        <f>32669.11+10443.46</f>
        <v>43112.57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</row>
    <row r="25">
      <c r="A25" s="44" t="s">
        <v>46</v>
      </c>
      <c r="B25" s="45" t="s">
        <v>47</v>
      </c>
      <c r="C25" s="59"/>
      <c r="D25" s="27"/>
      <c r="E25" s="27"/>
      <c r="F25" s="28"/>
      <c r="G25" s="29">
        <f>SUM(G26:G30)</f>
        <v>87326.9492</v>
      </c>
      <c r="H25" s="3"/>
      <c r="I25" s="3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</row>
    <row r="26">
      <c r="A26" s="60" t="s">
        <v>48</v>
      </c>
      <c r="B26" s="52" t="s">
        <v>49</v>
      </c>
      <c r="C26" s="53" t="s">
        <v>41</v>
      </c>
      <c r="D26" s="54">
        <f t="shared" ref="D26:E26" si="4">80.45+211.21</f>
        <v>291.66</v>
      </c>
      <c r="E26" s="54">
        <f t="shared" si="4"/>
        <v>291.66</v>
      </c>
      <c r="F26" s="55">
        <v>89.62</v>
      </c>
      <c r="G26" s="55">
        <f>E26*F26</f>
        <v>26138.5692</v>
      </c>
      <c r="H26" s="36"/>
      <c r="I26" s="56">
        <f>G26-7209.93</f>
        <v>18928.6392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</row>
    <row r="27">
      <c r="A27" s="30" t="s">
        <v>50</v>
      </c>
      <c r="B27" s="49" t="s">
        <v>51</v>
      </c>
      <c r="C27" s="32" t="s">
        <v>41</v>
      </c>
      <c r="D27" s="33">
        <v>25.92</v>
      </c>
      <c r="E27" s="33">
        <v>0.0</v>
      </c>
      <c r="F27" s="50">
        <v>9.25</v>
      </c>
      <c r="G27" s="35">
        <v>0.0</v>
      </c>
      <c r="H27" s="3"/>
      <c r="I27" s="3">
        <f>68398.31+18928.64</f>
        <v>87326.95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</row>
    <row r="28">
      <c r="A28" s="30" t="s">
        <v>52</v>
      </c>
      <c r="B28" s="58" t="s">
        <v>53</v>
      </c>
      <c r="C28" s="32" t="s">
        <v>41</v>
      </c>
      <c r="D28" s="33">
        <v>732.0</v>
      </c>
      <c r="E28" s="33">
        <v>525.17</v>
      </c>
      <c r="F28" s="50">
        <v>110.06</v>
      </c>
      <c r="G28" s="35">
        <v>57800.21</v>
      </c>
      <c r="H28" s="3"/>
      <c r="I28" s="3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</row>
    <row r="29">
      <c r="A29" s="30" t="s">
        <v>54</v>
      </c>
      <c r="B29" s="49" t="s">
        <v>55</v>
      </c>
      <c r="C29" s="32" t="s">
        <v>41</v>
      </c>
      <c r="D29" s="33">
        <v>22.95</v>
      </c>
      <c r="E29" s="33">
        <v>22.95</v>
      </c>
      <c r="F29" s="50">
        <v>54.34</v>
      </c>
      <c r="G29" s="35">
        <v>1247.1</v>
      </c>
      <c r="H29" s="3"/>
      <c r="I29" s="3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</row>
    <row r="30">
      <c r="A30" s="30" t="s">
        <v>56</v>
      </c>
      <c r="B30" s="49" t="s">
        <v>43</v>
      </c>
      <c r="C30" s="61" t="s">
        <v>41</v>
      </c>
      <c r="D30" s="62">
        <v>100.1</v>
      </c>
      <c r="E30" s="63">
        <v>69.0</v>
      </c>
      <c r="F30" s="64">
        <v>31.03</v>
      </c>
      <c r="G30" s="35">
        <v>2141.07</v>
      </c>
      <c r="H30" s="3"/>
      <c r="I30" s="3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</row>
    <row r="31">
      <c r="A31" s="44" t="s">
        <v>57</v>
      </c>
      <c r="B31" s="45" t="s">
        <v>58</v>
      </c>
      <c r="C31" s="59"/>
      <c r="D31" s="27"/>
      <c r="E31" s="27"/>
      <c r="F31" s="28"/>
      <c r="G31" s="29">
        <f>SUM(G32:G36)</f>
        <v>4983.71</v>
      </c>
      <c r="H31" s="3"/>
      <c r="I31" s="3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</row>
    <row r="32">
      <c r="A32" s="65" t="s">
        <v>59</v>
      </c>
      <c r="B32" s="58" t="s">
        <v>60</v>
      </c>
      <c r="C32" s="66" t="s">
        <v>61</v>
      </c>
      <c r="D32" s="67">
        <v>6.0</v>
      </c>
      <c r="E32" s="33">
        <v>0.0</v>
      </c>
      <c r="F32" s="68">
        <v>1134.97</v>
      </c>
      <c r="G32" s="35">
        <v>0.0</v>
      </c>
      <c r="H32" s="3"/>
      <c r="I32" s="3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</row>
    <row r="33">
      <c r="A33" s="65" t="s">
        <v>62</v>
      </c>
      <c r="B33" s="58" t="s">
        <v>63</v>
      </c>
      <c r="C33" s="66" t="s">
        <v>61</v>
      </c>
      <c r="D33" s="67">
        <v>12.0</v>
      </c>
      <c r="E33" s="33">
        <v>0.0</v>
      </c>
      <c r="F33" s="68">
        <v>1006.3</v>
      </c>
      <c r="G33" s="35">
        <v>0.0</v>
      </c>
      <c r="H33" s="3"/>
      <c r="I33" s="3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</row>
    <row r="34">
      <c r="A34" s="65" t="s">
        <v>64</v>
      </c>
      <c r="B34" s="58" t="s">
        <v>65</v>
      </c>
      <c r="C34" s="66" t="s">
        <v>61</v>
      </c>
      <c r="D34" s="67">
        <v>6.0</v>
      </c>
      <c r="E34" s="33">
        <v>0.0</v>
      </c>
      <c r="F34" s="68">
        <v>886.29</v>
      </c>
      <c r="G34" s="35">
        <v>0.0</v>
      </c>
      <c r="H34" s="3"/>
      <c r="I34" s="3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</row>
    <row r="35">
      <c r="A35" s="65" t="s">
        <v>66</v>
      </c>
      <c r="B35" s="58" t="s">
        <v>67</v>
      </c>
      <c r="C35" s="66" t="s">
        <v>16</v>
      </c>
      <c r="D35" s="67">
        <v>1.0</v>
      </c>
      <c r="E35" s="33">
        <v>1.0</v>
      </c>
      <c r="F35" s="68">
        <v>1941.77</v>
      </c>
      <c r="G35" s="35">
        <v>1941.77</v>
      </c>
      <c r="H35" s="3"/>
      <c r="I35" s="3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</row>
    <row r="36">
      <c r="A36" s="65" t="s">
        <v>68</v>
      </c>
      <c r="B36" s="49" t="s">
        <v>69</v>
      </c>
      <c r="C36" s="66" t="s">
        <v>16</v>
      </c>
      <c r="D36" s="67">
        <v>1.0</v>
      </c>
      <c r="E36" s="33">
        <v>1.0</v>
      </c>
      <c r="F36" s="68">
        <v>3041.94</v>
      </c>
      <c r="G36" s="35">
        <v>3041.94</v>
      </c>
      <c r="H36" s="3"/>
      <c r="I36" s="3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</row>
    <row r="37">
      <c r="A37" s="38" t="s">
        <v>70</v>
      </c>
      <c r="B37" s="39" t="s">
        <v>71</v>
      </c>
      <c r="C37" s="40"/>
      <c r="D37" s="41"/>
      <c r="E37" s="41"/>
      <c r="F37" s="42"/>
      <c r="G37" s="43">
        <f>G38+G55</f>
        <v>536320.3324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</row>
    <row r="38">
      <c r="A38" s="44" t="s">
        <v>72</v>
      </c>
      <c r="B38" s="69" t="s">
        <v>73</v>
      </c>
      <c r="C38" s="70"/>
      <c r="D38" s="71"/>
      <c r="E38" s="72"/>
      <c r="F38" s="73"/>
      <c r="G38" s="74">
        <f>G39+G46</f>
        <v>195067.6734</v>
      </c>
      <c r="H38" s="36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</row>
    <row r="39">
      <c r="A39" s="75" t="s">
        <v>74</v>
      </c>
      <c r="B39" s="76" t="s">
        <v>75</v>
      </c>
      <c r="C39" s="77"/>
      <c r="D39" s="78"/>
      <c r="E39" s="79"/>
      <c r="F39" s="80"/>
      <c r="G39" s="81">
        <f>ROUND(SUM(G40:G45),2)</f>
        <v>89553.16</v>
      </c>
      <c r="H39" s="36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</row>
    <row r="40">
      <c r="A40" s="51" t="s">
        <v>76</v>
      </c>
      <c r="B40" s="52" t="s">
        <v>77</v>
      </c>
      <c r="C40" s="53" t="s">
        <v>23</v>
      </c>
      <c r="D40" s="54">
        <f>94.88+106.58+7.92</f>
        <v>209.38</v>
      </c>
      <c r="E40" s="54">
        <f>94.64+106.58</f>
        <v>201.22</v>
      </c>
      <c r="F40" s="55">
        <v>34.67</v>
      </c>
      <c r="G40" s="55">
        <f>ROUND(E40*F40,2)</f>
        <v>6976.3</v>
      </c>
      <c r="H40" s="36"/>
      <c r="I40" s="56">
        <f>G40-3281.16</f>
        <v>3695.14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</row>
    <row r="41">
      <c r="A41" s="82" t="s">
        <v>78</v>
      </c>
      <c r="B41" s="58" t="s">
        <v>79</v>
      </c>
      <c r="C41" s="32" t="s">
        <v>23</v>
      </c>
      <c r="D41" s="33">
        <v>255.19</v>
      </c>
      <c r="E41" s="33">
        <v>224.39</v>
      </c>
      <c r="F41" s="50">
        <v>164.34</v>
      </c>
      <c r="G41" s="35">
        <v>36876.25</v>
      </c>
      <c r="H41" s="36"/>
      <c r="I41" s="36">
        <f>85858.02+3695.13</f>
        <v>89553.15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</row>
    <row r="42">
      <c r="A42" s="82" t="s">
        <v>80</v>
      </c>
      <c r="B42" s="58" t="s">
        <v>81</v>
      </c>
      <c r="C42" s="32" t="s">
        <v>82</v>
      </c>
      <c r="D42" s="33">
        <v>692.0</v>
      </c>
      <c r="E42" s="33">
        <v>595.16</v>
      </c>
      <c r="F42" s="50">
        <v>16.9</v>
      </c>
      <c r="G42" s="35">
        <v>10058.2</v>
      </c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</row>
    <row r="43">
      <c r="A43" s="82" t="s">
        <v>83</v>
      </c>
      <c r="B43" s="58" t="s">
        <v>84</v>
      </c>
      <c r="C43" s="32" t="s">
        <v>82</v>
      </c>
      <c r="D43" s="33">
        <v>65.0</v>
      </c>
      <c r="E43" s="33">
        <v>58.72</v>
      </c>
      <c r="F43" s="50">
        <v>14.27</v>
      </c>
      <c r="G43" s="35">
        <v>837.93</v>
      </c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</row>
    <row r="44">
      <c r="A44" s="82" t="s">
        <v>85</v>
      </c>
      <c r="B44" s="58" t="s">
        <v>86</v>
      </c>
      <c r="C44" s="32" t="s">
        <v>41</v>
      </c>
      <c r="D44" s="33">
        <v>41.16</v>
      </c>
      <c r="E44" s="33">
        <v>41.16</v>
      </c>
      <c r="F44" s="50">
        <v>541.76</v>
      </c>
      <c r="G44" s="35">
        <v>22298.84</v>
      </c>
      <c r="H44" s="3"/>
      <c r="I44" s="3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</row>
    <row r="45">
      <c r="A45" s="82" t="s">
        <v>87</v>
      </c>
      <c r="B45" s="58" t="s">
        <v>88</v>
      </c>
      <c r="C45" s="32" t="s">
        <v>41</v>
      </c>
      <c r="D45" s="33">
        <v>41.16</v>
      </c>
      <c r="E45" s="33">
        <v>41.16</v>
      </c>
      <c r="F45" s="50">
        <v>303.83</v>
      </c>
      <c r="G45" s="35">
        <v>12505.64</v>
      </c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</row>
    <row r="46">
      <c r="A46" s="75" t="s">
        <v>89</v>
      </c>
      <c r="B46" s="76" t="s">
        <v>90</v>
      </c>
      <c r="C46" s="77"/>
      <c r="D46" s="78"/>
      <c r="E46" s="79"/>
      <c r="F46" s="80"/>
      <c r="G46" s="81">
        <f>SUM(G47:G54)-0.01</f>
        <v>105514.5134</v>
      </c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</row>
    <row r="47">
      <c r="A47" s="82" t="s">
        <v>91</v>
      </c>
      <c r="B47" s="58" t="s">
        <v>92</v>
      </c>
      <c r="C47" s="32" t="s">
        <v>41</v>
      </c>
      <c r="D47" s="33">
        <v>102.47</v>
      </c>
      <c r="E47" s="33">
        <v>78.56</v>
      </c>
      <c r="F47" s="50">
        <v>647.23</v>
      </c>
      <c r="G47" s="35">
        <f>F47*E47</f>
        <v>50846.3888</v>
      </c>
      <c r="H47" s="36"/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</row>
    <row r="48">
      <c r="A48" s="82" t="s">
        <v>93</v>
      </c>
      <c r="B48" s="58" t="s">
        <v>94</v>
      </c>
      <c r="C48" s="61" t="s">
        <v>41</v>
      </c>
      <c r="D48" s="62">
        <v>25.1</v>
      </c>
      <c r="E48" s="33">
        <v>15.7</v>
      </c>
      <c r="F48" s="64">
        <v>578.51</v>
      </c>
      <c r="G48" s="35">
        <f>ROUNDDOWN(F48*E48,2)</f>
        <v>9082.6</v>
      </c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</row>
    <row r="49">
      <c r="A49" s="51" t="s">
        <v>95</v>
      </c>
      <c r="B49" s="52" t="s">
        <v>96</v>
      </c>
      <c r="C49" s="53" t="s">
        <v>23</v>
      </c>
      <c r="D49" s="54">
        <f>20.69+147.92+13.29</f>
        <v>181.9</v>
      </c>
      <c r="E49" s="54">
        <f>19.82+147.92</f>
        <v>167.74</v>
      </c>
      <c r="F49" s="55">
        <v>83.09</v>
      </c>
      <c r="G49" s="55">
        <f t="shared" ref="G49:G50" si="5">F49*E49</f>
        <v>13937.5166</v>
      </c>
      <c r="H49" s="36"/>
      <c r="I49" s="56">
        <f>G49-1646.84-0.01</f>
        <v>12290.6666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</row>
    <row r="50">
      <c r="A50" s="82" t="s">
        <v>97</v>
      </c>
      <c r="B50" s="58" t="s">
        <v>98</v>
      </c>
      <c r="C50" s="32" t="s">
        <v>82</v>
      </c>
      <c r="D50" s="33">
        <v>360.3</v>
      </c>
      <c r="E50" s="33">
        <v>243.22</v>
      </c>
      <c r="F50" s="50">
        <v>21.73</v>
      </c>
      <c r="G50" s="35">
        <f t="shared" si="5"/>
        <v>5285.1706</v>
      </c>
      <c r="H50" s="36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</row>
    <row r="51">
      <c r="A51" s="82" t="s">
        <v>99</v>
      </c>
      <c r="B51" s="58" t="s">
        <v>100</v>
      </c>
      <c r="C51" s="32" t="s">
        <v>82</v>
      </c>
      <c r="D51" s="33">
        <v>767.4</v>
      </c>
      <c r="E51" s="33">
        <v>638.85</v>
      </c>
      <c r="F51" s="50">
        <v>18.95</v>
      </c>
      <c r="G51" s="35">
        <f>ROUNDDOWN(F51*E51,2)</f>
        <v>12106.2</v>
      </c>
      <c r="H51" s="36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</row>
    <row r="52">
      <c r="A52" s="82" t="s">
        <v>101</v>
      </c>
      <c r="B52" s="83" t="s">
        <v>81</v>
      </c>
      <c r="C52" s="84" t="s">
        <v>82</v>
      </c>
      <c r="D52" s="85">
        <v>98.86</v>
      </c>
      <c r="E52" s="86">
        <v>0.0</v>
      </c>
      <c r="F52" s="87">
        <v>16.9</v>
      </c>
      <c r="G52" s="35">
        <f t="shared" ref="G52:G54" si="6">F52*E52</f>
        <v>0</v>
      </c>
      <c r="H52" s="36"/>
      <c r="I52" s="36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</row>
    <row r="53">
      <c r="A53" s="82" t="s">
        <v>102</v>
      </c>
      <c r="B53" s="58" t="s">
        <v>86</v>
      </c>
      <c r="C53" s="84" t="s">
        <v>41</v>
      </c>
      <c r="D53" s="85">
        <v>18.03</v>
      </c>
      <c r="E53" s="33">
        <v>16.86</v>
      </c>
      <c r="F53" s="87">
        <v>541.76</v>
      </c>
      <c r="G53" s="35">
        <f t="shared" si="6"/>
        <v>9134.0736</v>
      </c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</row>
    <row r="54">
      <c r="A54" s="82" t="s">
        <v>103</v>
      </c>
      <c r="B54" s="58" t="s">
        <v>88</v>
      </c>
      <c r="C54" s="32" t="s">
        <v>41</v>
      </c>
      <c r="D54" s="33">
        <v>18.03</v>
      </c>
      <c r="E54" s="33">
        <v>16.86</v>
      </c>
      <c r="F54" s="50">
        <v>303.83</v>
      </c>
      <c r="G54" s="35">
        <f t="shared" si="6"/>
        <v>5122.5738</v>
      </c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</row>
    <row r="55">
      <c r="A55" s="23" t="s">
        <v>104</v>
      </c>
      <c r="B55" s="45" t="s">
        <v>105</v>
      </c>
      <c r="C55" s="59"/>
      <c r="D55" s="27"/>
      <c r="E55" s="27"/>
      <c r="F55" s="28"/>
      <c r="G55" s="29">
        <f>G56+G64+G73</f>
        <v>341252.659</v>
      </c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</row>
    <row r="56">
      <c r="A56" s="75" t="s">
        <v>106</v>
      </c>
      <c r="B56" s="76" t="s">
        <v>107</v>
      </c>
      <c r="C56" s="77"/>
      <c r="D56" s="78"/>
      <c r="E56" s="79"/>
      <c r="F56" s="80"/>
      <c r="G56" s="81">
        <f>ROUNDDOWN(SUM(G57:G63),2)</f>
        <v>123947.42</v>
      </c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</row>
    <row r="57">
      <c r="A57" s="51" t="s">
        <v>108</v>
      </c>
      <c r="B57" s="52" t="s">
        <v>109</v>
      </c>
      <c r="C57" s="53" t="s">
        <v>23</v>
      </c>
      <c r="D57" s="54">
        <f>342.69+33.35</f>
        <v>376.04</v>
      </c>
      <c r="E57" s="54">
        <v>342.69</v>
      </c>
      <c r="F57" s="55">
        <v>222.17</v>
      </c>
      <c r="G57" s="55">
        <f>F57*E57</f>
        <v>76135.4373</v>
      </c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</row>
    <row r="58">
      <c r="A58" s="51" t="s">
        <v>110</v>
      </c>
      <c r="B58" s="52" t="s">
        <v>86</v>
      </c>
      <c r="C58" s="53" t="s">
        <v>41</v>
      </c>
      <c r="D58" s="54">
        <f t="shared" ref="D58:D59" si="7">15.88+3.04</f>
        <v>18.92</v>
      </c>
      <c r="E58" s="54">
        <v>15.88</v>
      </c>
      <c r="F58" s="55">
        <v>541.76</v>
      </c>
      <c r="G58" s="55">
        <v>8603.15</v>
      </c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</row>
    <row r="59">
      <c r="A59" s="51" t="s">
        <v>111</v>
      </c>
      <c r="B59" s="52" t="s">
        <v>88</v>
      </c>
      <c r="C59" s="53" t="s">
        <v>41</v>
      </c>
      <c r="D59" s="54">
        <f t="shared" si="7"/>
        <v>18.92</v>
      </c>
      <c r="E59" s="54">
        <v>15.88</v>
      </c>
      <c r="F59" s="55">
        <v>303.83</v>
      </c>
      <c r="G59" s="55">
        <v>4824.82</v>
      </c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</row>
    <row r="60">
      <c r="A60" s="30" t="s">
        <v>112</v>
      </c>
      <c r="B60" s="49" t="s">
        <v>113</v>
      </c>
      <c r="C60" s="32" t="s">
        <v>82</v>
      </c>
      <c r="D60" s="33">
        <v>675.0</v>
      </c>
      <c r="E60" s="33">
        <v>458.63</v>
      </c>
      <c r="F60" s="50">
        <v>17.9</v>
      </c>
      <c r="G60" s="35">
        <f>ROUNDDOWN(F60*E60,2)</f>
        <v>8209.47</v>
      </c>
      <c r="H60" s="36"/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</row>
    <row r="61">
      <c r="A61" s="30" t="s">
        <v>114</v>
      </c>
      <c r="B61" s="49" t="s">
        <v>115</v>
      </c>
      <c r="C61" s="32" t="s">
        <v>82</v>
      </c>
      <c r="D61" s="33">
        <v>21.0</v>
      </c>
      <c r="E61" s="33">
        <v>0.0</v>
      </c>
      <c r="F61" s="50">
        <v>17.29</v>
      </c>
      <c r="G61" s="35">
        <f t="shared" ref="G61:G62" si="8">F61*E61</f>
        <v>0</v>
      </c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</row>
    <row r="62">
      <c r="A62" s="30" t="s">
        <v>116</v>
      </c>
      <c r="B62" s="58" t="s">
        <v>117</v>
      </c>
      <c r="C62" s="32" t="s">
        <v>82</v>
      </c>
      <c r="D62" s="33">
        <v>2137.0</v>
      </c>
      <c r="E62" s="33">
        <v>1692.8</v>
      </c>
      <c r="F62" s="50">
        <v>14.91</v>
      </c>
      <c r="G62" s="35">
        <f t="shared" si="8"/>
        <v>25239.648</v>
      </c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</row>
    <row r="63">
      <c r="A63" s="30" t="s">
        <v>118</v>
      </c>
      <c r="B63" s="58" t="s">
        <v>119</v>
      </c>
      <c r="C63" s="61" t="s">
        <v>82</v>
      </c>
      <c r="D63" s="62">
        <v>82.0</v>
      </c>
      <c r="E63" s="63">
        <v>74.14</v>
      </c>
      <c r="F63" s="64">
        <v>12.61</v>
      </c>
      <c r="G63" s="35">
        <f>ROUNDDOWN(F63*E63,2)</f>
        <v>934.9</v>
      </c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</row>
    <row r="64">
      <c r="A64" s="75" t="s">
        <v>120</v>
      </c>
      <c r="B64" s="76" t="s">
        <v>121</v>
      </c>
      <c r="C64" s="77"/>
      <c r="D64" s="78"/>
      <c r="E64" s="79"/>
      <c r="F64" s="80"/>
      <c r="G64" s="81">
        <f>ROUNDDOWN(SUM(G65:G72),2)</f>
        <v>105089.66</v>
      </c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</row>
    <row r="65">
      <c r="A65" s="51" t="s">
        <v>122</v>
      </c>
      <c r="B65" s="52" t="s">
        <v>123</v>
      </c>
      <c r="C65" s="53" t="s">
        <v>23</v>
      </c>
      <c r="D65" s="54">
        <f>328.11+32.79</f>
        <v>360.9</v>
      </c>
      <c r="E65" s="54">
        <v>326.97</v>
      </c>
      <c r="F65" s="55">
        <v>176.04</v>
      </c>
      <c r="G65" s="55">
        <f>ROUNDDOWN(F65*E65,2)</f>
        <v>57559.79</v>
      </c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</row>
    <row r="66">
      <c r="A66" s="88" t="s">
        <v>124</v>
      </c>
      <c r="B66" s="49" t="s">
        <v>86</v>
      </c>
      <c r="C66" s="32" t="s">
        <v>41</v>
      </c>
      <c r="D66" s="33">
        <v>30.96</v>
      </c>
      <c r="E66" s="33">
        <v>23.67</v>
      </c>
      <c r="F66" s="50">
        <v>541.76</v>
      </c>
      <c r="G66" s="55">
        <f t="shared" ref="G66:G72" si="9">ROUNDUP(F66*E66,2)</f>
        <v>12823.46</v>
      </c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</row>
    <row r="67">
      <c r="A67" s="88" t="s">
        <v>125</v>
      </c>
      <c r="B67" s="49" t="s">
        <v>88</v>
      </c>
      <c r="C67" s="32" t="s">
        <v>41</v>
      </c>
      <c r="D67" s="33">
        <v>30.96</v>
      </c>
      <c r="E67" s="33">
        <v>23.67</v>
      </c>
      <c r="F67" s="50">
        <v>303.83</v>
      </c>
      <c r="G67" s="55">
        <f t="shared" si="9"/>
        <v>7191.66</v>
      </c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</row>
    <row r="68">
      <c r="A68" s="88" t="s">
        <v>126</v>
      </c>
      <c r="B68" s="49" t="s">
        <v>113</v>
      </c>
      <c r="C68" s="32" t="s">
        <v>82</v>
      </c>
      <c r="D68" s="33">
        <v>611.05</v>
      </c>
      <c r="E68" s="33">
        <v>389.62</v>
      </c>
      <c r="F68" s="50">
        <v>17.9</v>
      </c>
      <c r="G68" s="55">
        <f t="shared" si="9"/>
        <v>6974.2</v>
      </c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</row>
    <row r="69">
      <c r="A69" s="88" t="s">
        <v>127</v>
      </c>
      <c r="B69" s="49" t="s">
        <v>115</v>
      </c>
      <c r="C69" s="32" t="s">
        <v>82</v>
      </c>
      <c r="D69" s="33">
        <v>29.0</v>
      </c>
      <c r="E69" s="33">
        <v>28.84</v>
      </c>
      <c r="F69" s="50">
        <v>17.29</v>
      </c>
      <c r="G69" s="55">
        <f t="shared" si="9"/>
        <v>498.65</v>
      </c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</row>
    <row r="70">
      <c r="A70" s="88" t="s">
        <v>128</v>
      </c>
      <c r="B70" s="49" t="s">
        <v>129</v>
      </c>
      <c r="C70" s="32" t="s">
        <v>82</v>
      </c>
      <c r="D70" s="33">
        <v>339.4</v>
      </c>
      <c r="E70" s="33">
        <v>225.23</v>
      </c>
      <c r="F70" s="50">
        <v>16.54</v>
      </c>
      <c r="G70" s="55">
        <f t="shared" si="9"/>
        <v>3725.31</v>
      </c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</row>
    <row r="71">
      <c r="A71" s="88" t="s">
        <v>130</v>
      </c>
      <c r="B71" s="49" t="s">
        <v>117</v>
      </c>
      <c r="C71" s="32" t="s">
        <v>82</v>
      </c>
      <c r="D71" s="33">
        <v>1154.8</v>
      </c>
      <c r="E71" s="33">
        <v>944.05</v>
      </c>
      <c r="F71" s="50">
        <v>14.91</v>
      </c>
      <c r="G71" s="55">
        <f t="shared" si="9"/>
        <v>14075.79</v>
      </c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</row>
    <row r="72">
      <c r="A72" s="88" t="s">
        <v>131</v>
      </c>
      <c r="B72" s="49" t="s">
        <v>119</v>
      </c>
      <c r="C72" s="61" t="s">
        <v>82</v>
      </c>
      <c r="D72" s="62">
        <v>178.0</v>
      </c>
      <c r="E72" s="63">
        <v>177.7</v>
      </c>
      <c r="F72" s="64">
        <v>12.61</v>
      </c>
      <c r="G72" s="55">
        <f t="shared" si="9"/>
        <v>2240.8</v>
      </c>
      <c r="H72" s="3"/>
      <c r="I72" s="3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</row>
    <row r="73">
      <c r="A73" s="75" t="s">
        <v>132</v>
      </c>
      <c r="B73" s="76" t="s">
        <v>133</v>
      </c>
      <c r="C73" s="77"/>
      <c r="D73" s="78"/>
      <c r="E73" s="79"/>
      <c r="F73" s="80"/>
      <c r="G73" s="81">
        <f>SUM(G74:G75)</f>
        <v>112215.579</v>
      </c>
      <c r="H73" s="36"/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</row>
    <row r="74">
      <c r="A74" s="51" t="s">
        <v>134</v>
      </c>
      <c r="B74" s="52" t="s">
        <v>135</v>
      </c>
      <c r="C74" s="53" t="s">
        <v>23</v>
      </c>
      <c r="D74" s="54">
        <f>506.37+57.8</f>
        <v>564.17</v>
      </c>
      <c r="E74" s="54">
        <v>506.37</v>
      </c>
      <c r="F74" s="55">
        <v>203.36</v>
      </c>
      <c r="G74" s="55">
        <f t="shared" ref="G74:G75" si="10">F74*E74</f>
        <v>102975.4032</v>
      </c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</row>
    <row r="75">
      <c r="A75" s="88" t="s">
        <v>136</v>
      </c>
      <c r="B75" s="89" t="s">
        <v>137</v>
      </c>
      <c r="C75" s="90" t="s">
        <v>82</v>
      </c>
      <c r="D75" s="91">
        <v>681.87</v>
      </c>
      <c r="E75" s="33">
        <v>576.79</v>
      </c>
      <c r="F75" s="50">
        <v>16.02</v>
      </c>
      <c r="G75" s="55">
        <f t="shared" si="10"/>
        <v>9240.1758</v>
      </c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</row>
    <row r="76">
      <c r="A76" s="38" t="s">
        <v>138</v>
      </c>
      <c r="B76" s="39" t="s">
        <v>139</v>
      </c>
      <c r="C76" s="40"/>
      <c r="D76" s="41"/>
      <c r="E76" s="41"/>
      <c r="F76" s="42"/>
      <c r="G76" s="43">
        <f>SUM(G77:G79)</f>
        <v>45453.9032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</row>
    <row r="77">
      <c r="A77" s="51" t="s">
        <v>140</v>
      </c>
      <c r="B77" s="52" t="s">
        <v>141</v>
      </c>
      <c r="C77" s="53" t="s">
        <v>23</v>
      </c>
      <c r="D77" s="54">
        <f>1079.98+23.8</f>
        <v>1103.78</v>
      </c>
      <c r="E77" s="54">
        <f>1078.38+23.8</f>
        <v>1102.18</v>
      </c>
      <c r="F77" s="55">
        <v>41.24</v>
      </c>
      <c r="G77" s="55">
        <f t="shared" ref="G77:G79" si="11">E77*F77</f>
        <v>45453.9032</v>
      </c>
      <c r="H77" s="92"/>
      <c r="I77" s="56">
        <f>G77-44472.39</f>
        <v>981.5132</v>
      </c>
      <c r="J77" s="37">
        <f>44472.39+981.51</f>
        <v>45453.9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</row>
    <row r="78">
      <c r="A78" s="51" t="s">
        <v>142</v>
      </c>
      <c r="B78" s="52" t="s">
        <v>143</v>
      </c>
      <c r="C78" s="53" t="s">
        <v>23</v>
      </c>
      <c r="D78" s="54">
        <f t="shared" ref="D78:D79" si="12">9.18+0.26</f>
        <v>9.44</v>
      </c>
      <c r="E78" s="54">
        <v>0.0</v>
      </c>
      <c r="F78" s="55">
        <v>128.99</v>
      </c>
      <c r="G78" s="55">
        <f t="shared" si="11"/>
        <v>0</v>
      </c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</row>
    <row r="79">
      <c r="A79" s="51" t="s">
        <v>144</v>
      </c>
      <c r="B79" s="52" t="s">
        <v>145</v>
      </c>
      <c r="C79" s="53" t="s">
        <v>23</v>
      </c>
      <c r="D79" s="54">
        <f t="shared" si="12"/>
        <v>9.44</v>
      </c>
      <c r="E79" s="54">
        <v>0.0</v>
      </c>
      <c r="F79" s="55">
        <v>82.14</v>
      </c>
      <c r="G79" s="55">
        <f t="shared" si="11"/>
        <v>0</v>
      </c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</row>
    <row r="80">
      <c r="A80" s="38" t="s">
        <v>146</v>
      </c>
      <c r="B80" s="39" t="s">
        <v>147</v>
      </c>
      <c r="C80" s="40"/>
      <c r="D80" s="41"/>
      <c r="E80" s="41"/>
      <c r="F80" s="42"/>
      <c r="G80" s="43">
        <f>ROUNDDOWN(SUM(G81:G88),2)</f>
        <v>131623.68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</row>
    <row r="81">
      <c r="A81" s="51" t="s">
        <v>148</v>
      </c>
      <c r="B81" s="52" t="s">
        <v>149</v>
      </c>
      <c r="C81" s="53" t="s">
        <v>23</v>
      </c>
      <c r="D81" s="54">
        <f>1688.59+168.33</f>
        <v>1856.92</v>
      </c>
      <c r="E81" s="54">
        <v>1688.57</v>
      </c>
      <c r="F81" s="55">
        <v>70.63</v>
      </c>
      <c r="G81" s="55">
        <f t="shared" ref="G81:G88" si="13">ROUNDDOWN(F81*E81,2)</f>
        <v>119263.69</v>
      </c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</row>
    <row r="82">
      <c r="A82" s="51" t="s">
        <v>150</v>
      </c>
      <c r="B82" s="52" t="s">
        <v>151</v>
      </c>
      <c r="C82" s="53" t="s">
        <v>23</v>
      </c>
      <c r="D82" s="54">
        <f>9.3+1.6</f>
        <v>10.9</v>
      </c>
      <c r="E82" s="54">
        <v>9.3</v>
      </c>
      <c r="F82" s="55">
        <v>145.2</v>
      </c>
      <c r="G82" s="55">
        <f t="shared" si="13"/>
        <v>1350.36</v>
      </c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</row>
    <row r="83">
      <c r="A83" s="30" t="s">
        <v>152</v>
      </c>
      <c r="B83" s="93" t="s">
        <v>153</v>
      </c>
      <c r="C83" s="94" t="s">
        <v>26</v>
      </c>
      <c r="D83" s="33">
        <v>35.28</v>
      </c>
      <c r="E83" s="33">
        <v>35.2</v>
      </c>
      <c r="F83" s="50">
        <v>52.41</v>
      </c>
      <c r="G83" s="55">
        <f t="shared" si="13"/>
        <v>1844.83</v>
      </c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</row>
    <row r="84">
      <c r="A84" s="30" t="s">
        <v>154</v>
      </c>
      <c r="B84" s="93" t="s">
        <v>155</v>
      </c>
      <c r="C84" s="94" t="s">
        <v>26</v>
      </c>
      <c r="D84" s="33">
        <v>44.03</v>
      </c>
      <c r="E84" s="33">
        <v>41.45</v>
      </c>
      <c r="F84" s="50">
        <v>67.19</v>
      </c>
      <c r="G84" s="55">
        <f t="shared" si="13"/>
        <v>2785.02</v>
      </c>
      <c r="H84" s="36"/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</row>
    <row r="85">
      <c r="A85" s="30" t="s">
        <v>156</v>
      </c>
      <c r="B85" s="93" t="s">
        <v>157</v>
      </c>
      <c r="C85" s="94" t="s">
        <v>26</v>
      </c>
      <c r="D85" s="85">
        <v>49.14</v>
      </c>
      <c r="E85" s="86">
        <v>48.1</v>
      </c>
      <c r="F85" s="87">
        <v>38.76</v>
      </c>
      <c r="G85" s="55">
        <f t="shared" si="13"/>
        <v>1864.35</v>
      </c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</row>
    <row r="86">
      <c r="A86" s="30" t="s">
        <v>158</v>
      </c>
      <c r="B86" s="93" t="s">
        <v>159</v>
      </c>
      <c r="C86" s="94" t="s">
        <v>26</v>
      </c>
      <c r="D86" s="33">
        <v>2.52</v>
      </c>
      <c r="E86" s="33">
        <v>2.2</v>
      </c>
      <c r="F86" s="50">
        <v>66.2</v>
      </c>
      <c r="G86" s="55">
        <f t="shared" si="13"/>
        <v>145.64</v>
      </c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</row>
    <row r="87">
      <c r="A87" s="30" t="s">
        <v>160</v>
      </c>
      <c r="B87" s="93" t="s">
        <v>161</v>
      </c>
      <c r="C87" s="94" t="s">
        <v>26</v>
      </c>
      <c r="D87" s="33">
        <v>35.28</v>
      </c>
      <c r="E87" s="33">
        <v>34.8</v>
      </c>
      <c r="F87" s="50">
        <v>51.34</v>
      </c>
      <c r="G87" s="55">
        <f t="shared" si="13"/>
        <v>1786.63</v>
      </c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</row>
    <row r="88">
      <c r="A88" s="30" t="s">
        <v>162</v>
      </c>
      <c r="B88" s="93" t="s">
        <v>163</v>
      </c>
      <c r="C88" s="94" t="s">
        <v>26</v>
      </c>
      <c r="D88" s="33">
        <v>44.03</v>
      </c>
      <c r="E88" s="33">
        <v>41.45</v>
      </c>
      <c r="F88" s="50">
        <v>62.32</v>
      </c>
      <c r="G88" s="55">
        <f t="shared" si="13"/>
        <v>2583.16</v>
      </c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</row>
    <row r="89">
      <c r="A89" s="38" t="s">
        <v>164</v>
      </c>
      <c r="B89" s="39" t="s">
        <v>165</v>
      </c>
      <c r="C89" s="40"/>
      <c r="D89" s="41"/>
      <c r="E89" s="41"/>
      <c r="F89" s="42"/>
      <c r="G89" s="43">
        <f>G90+G97+G114</f>
        <v>105375.7252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</row>
    <row r="90">
      <c r="A90" s="44" t="s">
        <v>166</v>
      </c>
      <c r="B90" s="45" t="s">
        <v>167</v>
      </c>
      <c r="C90" s="59"/>
      <c r="D90" s="27"/>
      <c r="E90" s="27"/>
      <c r="F90" s="28"/>
      <c r="G90" s="29">
        <f>SUM(G91:G96)</f>
        <v>77620.992</v>
      </c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</row>
    <row r="91">
      <c r="A91" s="30" t="s">
        <v>168</v>
      </c>
      <c r="B91" s="58" t="s">
        <v>169</v>
      </c>
      <c r="C91" s="95" t="s">
        <v>23</v>
      </c>
      <c r="D91" s="33">
        <v>611.0</v>
      </c>
      <c r="E91" s="33">
        <v>566.0</v>
      </c>
      <c r="F91" s="96">
        <v>21.99</v>
      </c>
      <c r="G91" s="35">
        <f t="shared" ref="G91:G96" si="14">F91*E91</f>
        <v>12446.34</v>
      </c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</row>
    <row r="92">
      <c r="A92" s="30" t="s">
        <v>170</v>
      </c>
      <c r="B92" s="58" t="s">
        <v>171</v>
      </c>
      <c r="C92" s="95" t="s">
        <v>23</v>
      </c>
      <c r="D92" s="33">
        <v>611.0</v>
      </c>
      <c r="E92" s="33">
        <v>566.0</v>
      </c>
      <c r="F92" s="96">
        <v>62.15</v>
      </c>
      <c r="G92" s="35">
        <f t="shared" si="14"/>
        <v>35176.9</v>
      </c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</row>
    <row r="93">
      <c r="A93" s="30" t="s">
        <v>172</v>
      </c>
      <c r="B93" s="58" t="s">
        <v>173</v>
      </c>
      <c r="C93" s="95" t="s">
        <v>6</v>
      </c>
      <c r="D93" s="33">
        <v>3.0</v>
      </c>
      <c r="E93" s="33">
        <v>3.0</v>
      </c>
      <c r="F93" s="96">
        <v>2616.69</v>
      </c>
      <c r="G93" s="35">
        <f t="shared" si="14"/>
        <v>7850.07</v>
      </c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</row>
    <row r="94">
      <c r="A94" s="30" t="s">
        <v>174</v>
      </c>
      <c r="B94" s="97" t="s">
        <v>175</v>
      </c>
      <c r="C94" s="98" t="s">
        <v>26</v>
      </c>
      <c r="D94" s="85">
        <v>234.8</v>
      </c>
      <c r="E94" s="86">
        <v>216.8</v>
      </c>
      <c r="F94" s="99">
        <v>32.71</v>
      </c>
      <c r="G94" s="35">
        <f t="shared" si="14"/>
        <v>7091.528</v>
      </c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</row>
    <row r="95">
      <c r="A95" s="30" t="s">
        <v>176</v>
      </c>
      <c r="B95" s="49" t="s">
        <v>177</v>
      </c>
      <c r="C95" s="100" t="s">
        <v>26</v>
      </c>
      <c r="D95" s="33">
        <v>250.7</v>
      </c>
      <c r="E95" s="33">
        <v>220.7</v>
      </c>
      <c r="F95" s="101">
        <v>68.22</v>
      </c>
      <c r="G95" s="35">
        <f t="shared" si="14"/>
        <v>15056.154</v>
      </c>
      <c r="H95" s="3"/>
      <c r="I95" s="3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</row>
    <row r="96">
      <c r="A96" s="51" t="s">
        <v>178</v>
      </c>
      <c r="B96" s="52" t="s">
        <v>179</v>
      </c>
      <c r="C96" s="53" t="s">
        <v>23</v>
      </c>
      <c r="D96" s="54">
        <v>76.14</v>
      </c>
      <c r="E96" s="54">
        <v>0.0</v>
      </c>
      <c r="F96" s="55">
        <v>54.67</v>
      </c>
      <c r="G96" s="55">
        <f t="shared" si="14"/>
        <v>0</v>
      </c>
      <c r="H96" s="36"/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</row>
    <row r="97">
      <c r="A97" s="44" t="s">
        <v>180</v>
      </c>
      <c r="B97" s="45" t="s">
        <v>181</v>
      </c>
      <c r="C97" s="59"/>
      <c r="D97" s="27"/>
      <c r="E97" s="27"/>
      <c r="F97" s="28"/>
      <c r="G97" s="29">
        <f>SUM(G98:G113)</f>
        <v>6381.3332</v>
      </c>
      <c r="H97" s="3"/>
      <c r="I97" s="3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</row>
    <row r="98">
      <c r="A98" s="30" t="s">
        <v>182</v>
      </c>
      <c r="B98" s="58" t="s">
        <v>183</v>
      </c>
      <c r="C98" s="95" t="s">
        <v>26</v>
      </c>
      <c r="D98" s="33">
        <v>6.0</v>
      </c>
      <c r="E98" s="33">
        <v>4.1</v>
      </c>
      <c r="F98" s="96">
        <v>27.68</v>
      </c>
      <c r="G98" s="35">
        <f t="shared" ref="G98:G113" si="15">F98*E98</f>
        <v>113.488</v>
      </c>
      <c r="H98" s="3"/>
      <c r="I98" s="3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</row>
    <row r="99">
      <c r="A99" s="30" t="s">
        <v>184</v>
      </c>
      <c r="B99" s="58" t="s">
        <v>185</v>
      </c>
      <c r="C99" s="95" t="s">
        <v>26</v>
      </c>
      <c r="D99" s="33">
        <v>108.0</v>
      </c>
      <c r="E99" s="33">
        <v>63.96</v>
      </c>
      <c r="F99" s="96">
        <v>69.7</v>
      </c>
      <c r="G99" s="35">
        <f t="shared" si="15"/>
        <v>4458.012</v>
      </c>
      <c r="H99" s="3"/>
      <c r="I99" s="3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</row>
    <row r="100">
      <c r="A100" s="30" t="s">
        <v>186</v>
      </c>
      <c r="B100" s="58" t="s">
        <v>187</v>
      </c>
      <c r="C100" s="95" t="s">
        <v>6</v>
      </c>
      <c r="D100" s="33">
        <v>2.0</v>
      </c>
      <c r="E100" s="33">
        <v>2.0</v>
      </c>
      <c r="F100" s="96">
        <v>39.7</v>
      </c>
      <c r="G100" s="35">
        <f t="shared" si="15"/>
        <v>79.4</v>
      </c>
      <c r="H100" s="3"/>
      <c r="I100" s="3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</row>
    <row r="101">
      <c r="A101" s="30" t="s">
        <v>188</v>
      </c>
      <c r="B101" s="58" t="s">
        <v>189</v>
      </c>
      <c r="C101" s="95" t="s">
        <v>6</v>
      </c>
      <c r="D101" s="33">
        <v>16.0</v>
      </c>
      <c r="E101" s="33">
        <v>16.0</v>
      </c>
      <c r="F101" s="96">
        <v>60.68</v>
      </c>
      <c r="G101" s="35">
        <f t="shared" si="15"/>
        <v>970.88</v>
      </c>
      <c r="H101" s="3"/>
      <c r="I101" s="3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</row>
    <row r="102">
      <c r="A102" s="30" t="s">
        <v>190</v>
      </c>
      <c r="B102" s="58" t="s">
        <v>191</v>
      </c>
      <c r="C102" s="102" t="s">
        <v>6</v>
      </c>
      <c r="D102" s="33">
        <v>4.0</v>
      </c>
      <c r="E102" s="33">
        <v>0.0</v>
      </c>
      <c r="F102" s="103">
        <v>35.85</v>
      </c>
      <c r="G102" s="35">
        <f t="shared" si="15"/>
        <v>0</v>
      </c>
      <c r="H102" s="3"/>
      <c r="I102" s="3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</row>
    <row r="103">
      <c r="A103" s="30" t="s">
        <v>192</v>
      </c>
      <c r="B103" s="58" t="s">
        <v>193</v>
      </c>
      <c r="C103" s="102" t="s">
        <v>6</v>
      </c>
      <c r="D103" s="33">
        <v>20.0</v>
      </c>
      <c r="E103" s="33">
        <v>0.0</v>
      </c>
      <c r="F103" s="103">
        <v>44.12</v>
      </c>
      <c r="G103" s="35">
        <f t="shared" si="15"/>
        <v>0</v>
      </c>
      <c r="H103" s="3"/>
      <c r="I103" s="3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</row>
    <row r="104">
      <c r="A104" s="51" t="s">
        <v>194</v>
      </c>
      <c r="B104" s="52" t="s">
        <v>195</v>
      </c>
      <c r="C104" s="53" t="s">
        <v>6</v>
      </c>
      <c r="D104" s="54">
        <f>2+5</f>
        <v>7</v>
      </c>
      <c r="E104" s="54">
        <v>0.0</v>
      </c>
      <c r="F104" s="55">
        <v>95.09</v>
      </c>
      <c r="G104" s="55">
        <f t="shared" si="15"/>
        <v>0</v>
      </c>
      <c r="H104" s="36"/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</row>
    <row r="105">
      <c r="A105" s="51" t="s">
        <v>196</v>
      </c>
      <c r="B105" s="52" t="s">
        <v>197</v>
      </c>
      <c r="C105" s="104" t="s">
        <v>6</v>
      </c>
      <c r="D105" s="54">
        <v>7.0</v>
      </c>
      <c r="E105" s="54">
        <v>0.0</v>
      </c>
      <c r="F105" s="105">
        <v>26.22</v>
      </c>
      <c r="G105" s="55">
        <f t="shared" si="15"/>
        <v>0</v>
      </c>
      <c r="H105" s="36"/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</row>
    <row r="106">
      <c r="A106" s="51" t="s">
        <v>198</v>
      </c>
      <c r="B106" s="52" t="s">
        <v>199</v>
      </c>
      <c r="C106" s="53" t="s">
        <v>6</v>
      </c>
      <c r="D106" s="54">
        <f>7+29</f>
        <v>36</v>
      </c>
      <c r="E106" s="54">
        <v>0.0</v>
      </c>
      <c r="F106" s="55">
        <v>34.09</v>
      </c>
      <c r="G106" s="55">
        <f t="shared" si="15"/>
        <v>0</v>
      </c>
      <c r="H106" s="36"/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</row>
    <row r="107">
      <c r="A107" s="51" t="s">
        <v>200</v>
      </c>
      <c r="B107" s="52" t="s">
        <v>201</v>
      </c>
      <c r="C107" s="104" t="s">
        <v>16</v>
      </c>
      <c r="D107" s="54">
        <v>36.0</v>
      </c>
      <c r="E107" s="54">
        <v>0.0</v>
      </c>
      <c r="F107" s="105">
        <v>49.73</v>
      </c>
      <c r="G107" s="55">
        <f t="shared" si="15"/>
        <v>0</v>
      </c>
      <c r="H107" s="36"/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</row>
    <row r="108">
      <c r="A108" s="51" t="s">
        <v>202</v>
      </c>
      <c r="B108" s="52" t="s">
        <v>203</v>
      </c>
      <c r="C108" s="53" t="s">
        <v>23</v>
      </c>
      <c r="D108" s="54">
        <f>5.76+13.84</f>
        <v>19.6</v>
      </c>
      <c r="E108" s="54">
        <v>0.0</v>
      </c>
      <c r="F108" s="55">
        <v>187.75</v>
      </c>
      <c r="G108" s="55">
        <f t="shared" si="15"/>
        <v>0</v>
      </c>
      <c r="H108" s="36"/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</row>
    <row r="109">
      <c r="A109" s="51" t="s">
        <v>204</v>
      </c>
      <c r="B109" s="52" t="s">
        <v>205</v>
      </c>
      <c r="C109" s="104" t="s">
        <v>23</v>
      </c>
      <c r="D109" s="54">
        <v>4.48</v>
      </c>
      <c r="E109" s="54">
        <v>0.0</v>
      </c>
      <c r="F109" s="105">
        <v>287.45</v>
      </c>
      <c r="G109" s="55">
        <f t="shared" si="15"/>
        <v>0</v>
      </c>
      <c r="H109" s="36"/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</row>
    <row r="110">
      <c r="A110" s="51" t="s">
        <v>206</v>
      </c>
      <c r="B110" s="52" t="s">
        <v>207</v>
      </c>
      <c r="C110" s="53" t="s">
        <v>41</v>
      </c>
      <c r="D110" s="54">
        <f>2.52+1.96</f>
        <v>4.48</v>
      </c>
      <c r="E110" s="54">
        <v>2.52</v>
      </c>
      <c r="F110" s="55">
        <v>301.41</v>
      </c>
      <c r="G110" s="55">
        <f t="shared" si="15"/>
        <v>759.5532</v>
      </c>
      <c r="H110" s="36"/>
      <c r="I110" s="36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</row>
    <row r="111">
      <c r="A111" s="30" t="s">
        <v>208</v>
      </c>
      <c r="B111" s="58" t="s">
        <v>209</v>
      </c>
      <c r="C111" s="95" t="s">
        <v>6</v>
      </c>
      <c r="D111" s="33">
        <v>17.0</v>
      </c>
      <c r="E111" s="33">
        <v>0.0</v>
      </c>
      <c r="F111" s="96">
        <v>5.65</v>
      </c>
      <c r="G111" s="35">
        <f t="shared" si="15"/>
        <v>0</v>
      </c>
      <c r="H111" s="3"/>
      <c r="I111" s="3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</row>
    <row r="112">
      <c r="A112" s="30" t="s">
        <v>210</v>
      </c>
      <c r="B112" s="58" t="s">
        <v>211</v>
      </c>
      <c r="C112" s="95" t="s">
        <v>6</v>
      </c>
      <c r="D112" s="33">
        <v>86.0</v>
      </c>
      <c r="E112" s="33">
        <v>0.0</v>
      </c>
      <c r="F112" s="96">
        <v>6.26</v>
      </c>
      <c r="G112" s="35">
        <f t="shared" si="15"/>
        <v>0</v>
      </c>
      <c r="H112" s="3"/>
      <c r="I112" s="3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</row>
    <row r="113">
      <c r="A113" s="30" t="s">
        <v>212</v>
      </c>
      <c r="B113" s="58" t="s">
        <v>213</v>
      </c>
      <c r="C113" s="95" t="s">
        <v>26</v>
      </c>
      <c r="D113" s="33">
        <v>19.65</v>
      </c>
      <c r="E113" s="33">
        <v>0.0</v>
      </c>
      <c r="F113" s="96">
        <v>64.02</v>
      </c>
      <c r="G113" s="35">
        <f t="shared" si="15"/>
        <v>0</v>
      </c>
      <c r="H113" s="3"/>
      <c r="I113" s="3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</row>
    <row r="114">
      <c r="A114" s="44" t="s">
        <v>214</v>
      </c>
      <c r="B114" s="45" t="s">
        <v>215</v>
      </c>
      <c r="C114" s="46"/>
      <c r="D114" s="27"/>
      <c r="E114" s="27"/>
      <c r="F114" s="28"/>
      <c r="G114" s="29">
        <f>SUM(G115:G120)</f>
        <v>21373.4</v>
      </c>
      <c r="H114" s="3"/>
      <c r="I114" s="3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</row>
    <row r="115">
      <c r="A115" s="51" t="s">
        <v>216</v>
      </c>
      <c r="B115" s="52" t="s">
        <v>149</v>
      </c>
      <c r="C115" s="53" t="s">
        <v>23</v>
      </c>
      <c r="D115" s="54">
        <f>28.28+7.68</f>
        <v>35.96</v>
      </c>
      <c r="E115" s="54">
        <v>28.28</v>
      </c>
      <c r="F115" s="55">
        <v>70.63</v>
      </c>
      <c r="G115" s="55">
        <v>1997.42</v>
      </c>
      <c r="H115" s="36"/>
      <c r="I115" s="36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</row>
    <row r="116">
      <c r="A116" s="51" t="s">
        <v>217</v>
      </c>
      <c r="B116" s="52" t="s">
        <v>218</v>
      </c>
      <c r="C116" s="53" t="s">
        <v>23</v>
      </c>
      <c r="D116" s="54">
        <f t="shared" ref="D116:D117" si="16">56.56+15.36</f>
        <v>71.92</v>
      </c>
      <c r="E116" s="54">
        <v>56.56</v>
      </c>
      <c r="F116" s="55">
        <v>4.82</v>
      </c>
      <c r="G116" s="55">
        <v>272.62</v>
      </c>
      <c r="H116" s="36"/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</row>
    <row r="117">
      <c r="A117" s="51" t="s">
        <v>219</v>
      </c>
      <c r="B117" s="52" t="s">
        <v>220</v>
      </c>
      <c r="C117" s="53" t="s">
        <v>23</v>
      </c>
      <c r="D117" s="54">
        <f t="shared" si="16"/>
        <v>71.92</v>
      </c>
      <c r="E117" s="54">
        <v>56.56</v>
      </c>
      <c r="F117" s="55">
        <v>34.94</v>
      </c>
      <c r="G117" s="55">
        <v>1976.21</v>
      </c>
      <c r="H117" s="36"/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</row>
    <row r="118">
      <c r="A118" s="51" t="s">
        <v>221</v>
      </c>
      <c r="B118" s="52" t="s">
        <v>222</v>
      </c>
      <c r="C118" s="53" t="s">
        <v>23</v>
      </c>
      <c r="D118" s="54">
        <f>21.21+5.77</f>
        <v>26.98</v>
      </c>
      <c r="E118" s="54">
        <v>21.21</v>
      </c>
      <c r="F118" s="55">
        <v>33.36</v>
      </c>
      <c r="G118" s="55">
        <v>707.57</v>
      </c>
      <c r="H118" s="36"/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</row>
    <row r="119">
      <c r="A119" s="51" t="s">
        <v>223</v>
      </c>
      <c r="B119" s="52" t="s">
        <v>143</v>
      </c>
      <c r="C119" s="53" t="s">
        <v>23</v>
      </c>
      <c r="D119" s="54">
        <f t="shared" ref="D119:D120" si="17">77.77+21.13</f>
        <v>98.9</v>
      </c>
      <c r="E119" s="54">
        <v>77.77</v>
      </c>
      <c r="F119" s="55">
        <v>128.99</v>
      </c>
      <c r="G119" s="55">
        <v>10031.55</v>
      </c>
      <c r="H119" s="36"/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</row>
    <row r="120">
      <c r="A120" s="51" t="s">
        <v>224</v>
      </c>
      <c r="B120" s="52" t="s">
        <v>145</v>
      </c>
      <c r="C120" s="53" t="s">
        <v>23</v>
      </c>
      <c r="D120" s="54">
        <f t="shared" si="17"/>
        <v>98.9</v>
      </c>
      <c r="E120" s="54">
        <v>77.77</v>
      </c>
      <c r="F120" s="55">
        <v>82.14</v>
      </c>
      <c r="G120" s="55">
        <v>6388.03</v>
      </c>
      <c r="H120" s="36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</row>
    <row r="121">
      <c r="A121" s="38" t="s">
        <v>225</v>
      </c>
      <c r="B121" s="39" t="s">
        <v>226</v>
      </c>
      <c r="C121" s="40"/>
      <c r="D121" s="41"/>
      <c r="E121" s="41"/>
      <c r="F121" s="42"/>
      <c r="G121" s="43">
        <f>G122+G150+G185+G217-0.01</f>
        <v>37021.76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</row>
    <row r="122">
      <c r="A122" s="44" t="s">
        <v>227</v>
      </c>
      <c r="B122" s="45" t="s">
        <v>228</v>
      </c>
      <c r="C122" s="59"/>
      <c r="D122" s="27"/>
      <c r="E122" s="27"/>
      <c r="F122" s="28"/>
      <c r="G122" s="29">
        <f>SUM(G123:G149)</f>
        <v>0</v>
      </c>
      <c r="H122" s="3"/>
      <c r="I122" s="3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</row>
    <row r="123">
      <c r="A123" s="30" t="s">
        <v>229</v>
      </c>
      <c r="B123" s="49" t="s">
        <v>230</v>
      </c>
      <c r="C123" s="94" t="s">
        <v>6</v>
      </c>
      <c r="D123" s="33">
        <v>5.0</v>
      </c>
      <c r="E123" s="33">
        <v>0.0</v>
      </c>
      <c r="F123" s="101">
        <v>478.88</v>
      </c>
      <c r="G123" s="35">
        <v>0.0</v>
      </c>
      <c r="H123" s="3"/>
      <c r="I123" s="3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</row>
    <row r="124">
      <c r="A124" s="30" t="s">
        <v>231</v>
      </c>
      <c r="B124" s="49" t="s">
        <v>232</v>
      </c>
      <c r="C124" s="94" t="s">
        <v>6</v>
      </c>
      <c r="D124" s="33">
        <v>2.0</v>
      </c>
      <c r="E124" s="33">
        <v>0.0</v>
      </c>
      <c r="F124" s="101">
        <v>525.73</v>
      </c>
      <c r="G124" s="35">
        <v>0.0</v>
      </c>
      <c r="H124" s="3"/>
      <c r="I124" s="3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</row>
    <row r="125">
      <c r="A125" s="30" t="s">
        <v>233</v>
      </c>
      <c r="B125" s="49" t="s">
        <v>234</v>
      </c>
      <c r="C125" s="94" t="s">
        <v>6</v>
      </c>
      <c r="D125" s="33">
        <v>7.0</v>
      </c>
      <c r="E125" s="33">
        <v>0.0</v>
      </c>
      <c r="F125" s="101">
        <v>1018.25</v>
      </c>
      <c r="G125" s="35">
        <v>0.0</v>
      </c>
      <c r="H125" s="3"/>
      <c r="I125" s="3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</row>
    <row r="126">
      <c r="A126" s="30" t="s">
        <v>235</v>
      </c>
      <c r="B126" s="49" t="s">
        <v>236</v>
      </c>
      <c r="C126" s="94" t="s">
        <v>6</v>
      </c>
      <c r="D126" s="106">
        <v>14.0</v>
      </c>
      <c r="E126" s="106">
        <v>0.0</v>
      </c>
      <c r="F126" s="101">
        <v>101.67</v>
      </c>
      <c r="G126" s="35">
        <v>0.0</v>
      </c>
      <c r="H126" s="3"/>
      <c r="I126" s="3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</row>
    <row r="127">
      <c r="A127" s="30" t="s">
        <v>237</v>
      </c>
      <c r="B127" s="49" t="s">
        <v>238</v>
      </c>
      <c r="C127" s="94" t="s">
        <v>6</v>
      </c>
      <c r="D127" s="106">
        <v>14.0</v>
      </c>
      <c r="E127" s="106">
        <v>0.0</v>
      </c>
      <c r="F127" s="101">
        <v>39.73</v>
      </c>
      <c r="G127" s="35">
        <v>0.0</v>
      </c>
      <c r="H127" s="3"/>
      <c r="I127" s="3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</row>
    <row r="128">
      <c r="A128" s="30" t="s">
        <v>239</v>
      </c>
      <c r="B128" s="49" t="s">
        <v>240</v>
      </c>
      <c r="C128" s="94" t="s">
        <v>6</v>
      </c>
      <c r="D128" s="106">
        <v>4.0</v>
      </c>
      <c r="E128" s="106">
        <v>0.0</v>
      </c>
      <c r="F128" s="101">
        <v>36.41</v>
      </c>
      <c r="G128" s="35">
        <v>0.0</v>
      </c>
      <c r="H128" s="3"/>
      <c r="I128" s="3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</row>
    <row r="129">
      <c r="A129" s="30" t="s">
        <v>241</v>
      </c>
      <c r="B129" s="49" t="s">
        <v>242</v>
      </c>
      <c r="C129" s="94" t="s">
        <v>6</v>
      </c>
      <c r="D129" s="33">
        <v>26.0</v>
      </c>
      <c r="E129" s="33">
        <v>0.0</v>
      </c>
      <c r="F129" s="101">
        <v>67.36</v>
      </c>
      <c r="G129" s="35">
        <v>0.0</v>
      </c>
      <c r="H129" s="3"/>
      <c r="I129" s="3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</row>
    <row r="130">
      <c r="A130" s="30" t="s">
        <v>243</v>
      </c>
      <c r="B130" s="49" t="s">
        <v>244</v>
      </c>
      <c r="C130" s="94" t="s">
        <v>6</v>
      </c>
      <c r="D130" s="33">
        <v>14.0</v>
      </c>
      <c r="E130" s="33">
        <v>0.0</v>
      </c>
      <c r="F130" s="101">
        <v>63.03</v>
      </c>
      <c r="G130" s="35">
        <v>0.0</v>
      </c>
      <c r="H130" s="3"/>
      <c r="I130" s="3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</row>
    <row r="131">
      <c r="A131" s="30" t="s">
        <v>245</v>
      </c>
      <c r="B131" s="49" t="s">
        <v>246</v>
      </c>
      <c r="C131" s="94" t="s">
        <v>6</v>
      </c>
      <c r="D131" s="67">
        <v>22.0</v>
      </c>
      <c r="E131" s="107">
        <v>0.0</v>
      </c>
      <c r="F131" s="101">
        <v>75.81</v>
      </c>
      <c r="G131" s="35">
        <v>0.0</v>
      </c>
      <c r="H131" s="3"/>
      <c r="I131" s="3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</row>
    <row r="132">
      <c r="A132" s="51" t="s">
        <v>247</v>
      </c>
      <c r="B132" s="52" t="s">
        <v>248</v>
      </c>
      <c r="C132" s="53" t="s">
        <v>23</v>
      </c>
      <c r="D132" s="54">
        <f>20.29+0.85</f>
        <v>21.14</v>
      </c>
      <c r="E132" s="54">
        <v>0.0</v>
      </c>
      <c r="F132" s="55">
        <v>272.53</v>
      </c>
      <c r="G132" s="55">
        <v>0.0</v>
      </c>
      <c r="H132" s="36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</row>
    <row r="133">
      <c r="A133" s="51" t="s">
        <v>249</v>
      </c>
      <c r="B133" s="52" t="s">
        <v>250</v>
      </c>
      <c r="C133" s="53" t="s">
        <v>6</v>
      </c>
      <c r="D133" s="54">
        <f>19+3</f>
        <v>22</v>
      </c>
      <c r="E133" s="54">
        <v>0.0</v>
      </c>
      <c r="F133" s="55">
        <v>374.5</v>
      </c>
      <c r="G133" s="55">
        <v>0.0</v>
      </c>
      <c r="H133" s="36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</row>
    <row r="134">
      <c r="A134" s="51" t="s">
        <v>251</v>
      </c>
      <c r="B134" s="52" t="s">
        <v>252</v>
      </c>
      <c r="C134" s="53" t="s">
        <v>6</v>
      </c>
      <c r="D134" s="54">
        <f>4+1</f>
        <v>5</v>
      </c>
      <c r="E134" s="54">
        <v>0.0</v>
      </c>
      <c r="F134" s="55">
        <v>250.12</v>
      </c>
      <c r="G134" s="55">
        <v>0.0</v>
      </c>
      <c r="H134" s="36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</row>
    <row r="135">
      <c r="A135" s="51" t="s">
        <v>253</v>
      </c>
      <c r="B135" s="52" t="s">
        <v>254</v>
      </c>
      <c r="C135" s="108" t="s">
        <v>6</v>
      </c>
      <c r="D135" s="109">
        <v>7.0</v>
      </c>
      <c r="E135" s="110">
        <v>0.0</v>
      </c>
      <c r="F135" s="105">
        <v>143.64</v>
      </c>
      <c r="G135" s="55">
        <v>0.0</v>
      </c>
      <c r="H135" s="36"/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</row>
    <row r="136">
      <c r="A136" s="51" t="s">
        <v>255</v>
      </c>
      <c r="B136" s="52" t="s">
        <v>256</v>
      </c>
      <c r="C136" s="108" t="s">
        <v>6</v>
      </c>
      <c r="D136" s="109">
        <v>7.0</v>
      </c>
      <c r="E136" s="110">
        <v>0.0</v>
      </c>
      <c r="F136" s="105">
        <v>62.15</v>
      </c>
      <c r="G136" s="55">
        <v>0.0</v>
      </c>
      <c r="H136" s="36"/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  <c r="HI136" s="37"/>
      <c r="HJ136" s="37"/>
      <c r="HK136" s="37"/>
      <c r="HL136" s="37"/>
      <c r="HM136" s="37"/>
      <c r="HN136" s="37"/>
      <c r="HO136" s="37"/>
      <c r="HP136" s="37"/>
      <c r="HQ136" s="37"/>
      <c r="HR136" s="37"/>
      <c r="HS136" s="37"/>
      <c r="HT136" s="37"/>
      <c r="HU136" s="37"/>
      <c r="HV136" s="37"/>
      <c r="HW136" s="37"/>
      <c r="HX136" s="37"/>
      <c r="HY136" s="37"/>
      <c r="HZ136" s="37"/>
      <c r="IA136" s="37"/>
      <c r="IB136" s="37"/>
      <c r="IC136" s="37"/>
      <c r="ID136" s="37"/>
      <c r="IE136" s="37"/>
      <c r="IF136" s="37"/>
      <c r="IG136" s="37"/>
      <c r="IH136" s="37"/>
    </row>
    <row r="137">
      <c r="A137" s="51" t="s">
        <v>257</v>
      </c>
      <c r="B137" s="52" t="s">
        <v>258</v>
      </c>
      <c r="C137" s="53" t="s">
        <v>6</v>
      </c>
      <c r="D137" s="54">
        <f>26+7</f>
        <v>33</v>
      </c>
      <c r="E137" s="54">
        <v>0.0</v>
      </c>
      <c r="F137" s="55">
        <v>128.76</v>
      </c>
      <c r="G137" s="55">
        <v>0.0</v>
      </c>
      <c r="H137" s="36"/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</row>
    <row r="138">
      <c r="A138" s="30" t="s">
        <v>259</v>
      </c>
      <c r="B138" s="49" t="s">
        <v>260</v>
      </c>
      <c r="C138" s="94" t="s">
        <v>6</v>
      </c>
      <c r="D138" s="67">
        <v>2.0</v>
      </c>
      <c r="E138" s="107">
        <v>0.0</v>
      </c>
      <c r="F138" s="101">
        <v>75.36</v>
      </c>
      <c r="G138" s="35">
        <v>0.0</v>
      </c>
      <c r="H138" s="3"/>
      <c r="I138" s="3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</row>
    <row r="139">
      <c r="A139" s="30" t="s">
        <v>261</v>
      </c>
      <c r="B139" s="49" t="s">
        <v>262</v>
      </c>
      <c r="C139" s="94" t="s">
        <v>6</v>
      </c>
      <c r="D139" s="67">
        <v>6.0</v>
      </c>
      <c r="E139" s="107">
        <v>0.0</v>
      </c>
      <c r="F139" s="101">
        <v>22.64</v>
      </c>
      <c r="G139" s="35">
        <v>0.0</v>
      </c>
      <c r="H139" s="3"/>
      <c r="I139" s="3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</row>
    <row r="140">
      <c r="A140" s="30" t="s">
        <v>263</v>
      </c>
      <c r="B140" s="49" t="s">
        <v>264</v>
      </c>
      <c r="C140" s="94" t="s">
        <v>6</v>
      </c>
      <c r="D140" s="67">
        <v>14.0</v>
      </c>
      <c r="E140" s="107">
        <v>0.0</v>
      </c>
      <c r="F140" s="101">
        <v>363.0</v>
      </c>
      <c r="G140" s="35">
        <v>0.0</v>
      </c>
      <c r="H140" s="3"/>
      <c r="I140" s="3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</row>
    <row r="141">
      <c r="A141" s="30" t="s">
        <v>265</v>
      </c>
      <c r="B141" s="49" t="s">
        <v>266</v>
      </c>
      <c r="C141" s="94" t="s">
        <v>6</v>
      </c>
      <c r="D141" s="67">
        <v>19.0</v>
      </c>
      <c r="E141" s="107">
        <v>0.0</v>
      </c>
      <c r="F141" s="101">
        <v>349.57</v>
      </c>
      <c r="G141" s="35">
        <v>0.0</v>
      </c>
      <c r="H141" s="3"/>
      <c r="I141" s="3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</row>
    <row r="142">
      <c r="A142" s="30" t="s">
        <v>267</v>
      </c>
      <c r="B142" s="49" t="s">
        <v>268</v>
      </c>
      <c r="C142" s="94" t="s">
        <v>6</v>
      </c>
      <c r="D142" s="67">
        <v>14.0</v>
      </c>
      <c r="E142" s="107">
        <v>0.0</v>
      </c>
      <c r="F142" s="101">
        <v>116.47</v>
      </c>
      <c r="G142" s="35">
        <v>0.0</v>
      </c>
      <c r="H142" s="3"/>
      <c r="I142" s="3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</row>
    <row r="143">
      <c r="A143" s="30" t="s">
        <v>269</v>
      </c>
      <c r="B143" s="49" t="s">
        <v>270</v>
      </c>
      <c r="C143" s="94" t="s">
        <v>6</v>
      </c>
      <c r="D143" s="67">
        <v>7.0</v>
      </c>
      <c r="E143" s="107">
        <v>0.0</v>
      </c>
      <c r="F143" s="101">
        <v>1132.36</v>
      </c>
      <c r="G143" s="35">
        <v>0.0</v>
      </c>
      <c r="H143" s="3"/>
      <c r="I143" s="3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</row>
    <row r="144">
      <c r="A144" s="30" t="s">
        <v>271</v>
      </c>
      <c r="B144" s="49" t="s">
        <v>272</v>
      </c>
      <c r="C144" s="94" t="s">
        <v>6</v>
      </c>
      <c r="D144" s="67">
        <v>7.0</v>
      </c>
      <c r="E144" s="107">
        <v>0.0</v>
      </c>
      <c r="F144" s="101">
        <v>613.02</v>
      </c>
      <c r="G144" s="35">
        <v>0.0</v>
      </c>
      <c r="H144" s="3"/>
      <c r="I144" s="3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  <c r="HK144" s="48"/>
      <c r="HL144" s="48"/>
      <c r="HM144" s="48"/>
      <c r="HN144" s="48"/>
      <c r="HO144" s="48"/>
      <c r="HP144" s="48"/>
      <c r="HQ144" s="48"/>
      <c r="HR144" s="48"/>
      <c r="HS144" s="48"/>
      <c r="HT144" s="48"/>
      <c r="HU144" s="48"/>
      <c r="HV144" s="48"/>
      <c r="HW144" s="48"/>
      <c r="HX144" s="48"/>
      <c r="HY144" s="48"/>
      <c r="HZ144" s="48"/>
      <c r="IA144" s="48"/>
      <c r="IB144" s="48"/>
      <c r="IC144" s="48"/>
      <c r="ID144" s="48"/>
      <c r="IE144" s="48"/>
      <c r="IF144" s="48"/>
      <c r="IG144" s="48"/>
      <c r="IH144" s="48"/>
    </row>
    <row r="145">
      <c r="A145" s="30" t="s">
        <v>273</v>
      </c>
      <c r="B145" s="49" t="s">
        <v>274</v>
      </c>
      <c r="C145" s="94" t="s">
        <v>23</v>
      </c>
      <c r="D145" s="106">
        <v>9.04</v>
      </c>
      <c r="E145" s="106">
        <v>0.0</v>
      </c>
      <c r="F145" s="101">
        <v>741.68</v>
      </c>
      <c r="G145" s="35">
        <v>0.0</v>
      </c>
      <c r="H145" s="3"/>
      <c r="I145" s="3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8"/>
      <c r="FL145" s="48"/>
      <c r="FM145" s="48"/>
      <c r="FN145" s="48"/>
      <c r="FO145" s="48"/>
      <c r="FP145" s="48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48"/>
      <c r="HG145" s="48"/>
      <c r="HH145" s="48"/>
      <c r="HI145" s="48"/>
      <c r="HJ145" s="48"/>
      <c r="HK145" s="48"/>
      <c r="HL145" s="48"/>
      <c r="HM145" s="48"/>
      <c r="HN145" s="48"/>
      <c r="HO145" s="48"/>
      <c r="HP145" s="48"/>
      <c r="HQ145" s="48"/>
      <c r="HR145" s="48"/>
      <c r="HS145" s="48"/>
      <c r="HT145" s="48"/>
      <c r="HU145" s="48"/>
      <c r="HV145" s="48"/>
      <c r="HW145" s="48"/>
      <c r="HX145" s="48"/>
      <c r="HY145" s="48"/>
      <c r="HZ145" s="48"/>
      <c r="IA145" s="48"/>
      <c r="IB145" s="48"/>
      <c r="IC145" s="48"/>
      <c r="ID145" s="48"/>
      <c r="IE145" s="48"/>
      <c r="IF145" s="48"/>
      <c r="IG145" s="48"/>
      <c r="IH145" s="48"/>
    </row>
    <row r="146">
      <c r="A146" s="30" t="s">
        <v>275</v>
      </c>
      <c r="B146" s="49" t="s">
        <v>276</v>
      </c>
      <c r="C146" s="94" t="s">
        <v>6</v>
      </c>
      <c r="D146" s="106">
        <v>1.0</v>
      </c>
      <c r="E146" s="106">
        <v>0.0</v>
      </c>
      <c r="F146" s="101">
        <v>275.46</v>
      </c>
      <c r="G146" s="35">
        <v>0.0</v>
      </c>
      <c r="H146" s="3"/>
      <c r="I146" s="3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</row>
    <row r="147">
      <c r="A147" s="30" t="s">
        <v>277</v>
      </c>
      <c r="B147" s="49" t="s">
        <v>278</v>
      </c>
      <c r="C147" s="94" t="s">
        <v>6</v>
      </c>
      <c r="D147" s="33">
        <v>7.0</v>
      </c>
      <c r="E147" s="33">
        <v>0.0</v>
      </c>
      <c r="F147" s="101">
        <v>569.44</v>
      </c>
      <c r="G147" s="35">
        <v>0.0</v>
      </c>
      <c r="H147" s="3"/>
      <c r="I147" s="3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8"/>
      <c r="FL147" s="48"/>
      <c r="FM147" s="48"/>
      <c r="FN147" s="48"/>
      <c r="FO147" s="48"/>
      <c r="FP147" s="48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48"/>
      <c r="HG147" s="48"/>
      <c r="HH147" s="48"/>
      <c r="HI147" s="48"/>
      <c r="HJ147" s="48"/>
      <c r="HK147" s="48"/>
      <c r="HL147" s="48"/>
      <c r="HM147" s="48"/>
      <c r="HN147" s="48"/>
      <c r="HO147" s="48"/>
      <c r="HP147" s="48"/>
      <c r="HQ147" s="48"/>
      <c r="HR147" s="48"/>
      <c r="HS147" s="48"/>
      <c r="HT147" s="48"/>
      <c r="HU147" s="48"/>
      <c r="HV147" s="48"/>
      <c r="HW147" s="48"/>
      <c r="HX147" s="48"/>
      <c r="HY147" s="48"/>
      <c r="HZ147" s="48"/>
      <c r="IA147" s="48"/>
      <c r="IB147" s="48"/>
      <c r="IC147" s="48"/>
      <c r="ID147" s="48"/>
      <c r="IE147" s="48"/>
      <c r="IF147" s="48"/>
      <c r="IG147" s="48"/>
      <c r="IH147" s="48"/>
    </row>
    <row r="148">
      <c r="A148" s="51" t="s">
        <v>279</v>
      </c>
      <c r="B148" s="52" t="s">
        <v>280</v>
      </c>
      <c r="C148" s="53" t="s">
        <v>6</v>
      </c>
      <c r="D148" s="54">
        <v>8.0</v>
      </c>
      <c r="E148" s="54">
        <v>0.0</v>
      </c>
      <c r="F148" s="55">
        <v>48.36</v>
      </c>
      <c r="G148" s="55">
        <f t="shared" ref="G148:G149" si="18">F148*E148</f>
        <v>0</v>
      </c>
      <c r="H148" s="36"/>
      <c r="I148" s="36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</row>
    <row r="149">
      <c r="A149" s="51" t="s">
        <v>281</v>
      </c>
      <c r="B149" s="52" t="s">
        <v>282</v>
      </c>
      <c r="C149" s="53" t="s">
        <v>6</v>
      </c>
      <c r="D149" s="54">
        <v>8.0</v>
      </c>
      <c r="E149" s="54">
        <v>0.0</v>
      </c>
      <c r="F149" s="55">
        <v>28.87</v>
      </c>
      <c r="G149" s="55">
        <f t="shared" si="18"/>
        <v>0</v>
      </c>
      <c r="H149" s="36"/>
      <c r="I149" s="36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  <c r="HI149" s="37"/>
      <c r="HJ149" s="37"/>
      <c r="HK149" s="37"/>
      <c r="HL149" s="37"/>
      <c r="HM149" s="37"/>
      <c r="HN149" s="37"/>
      <c r="HO149" s="37"/>
      <c r="HP149" s="37"/>
      <c r="HQ149" s="37"/>
      <c r="HR149" s="37"/>
      <c r="HS149" s="37"/>
      <c r="HT149" s="37"/>
      <c r="HU149" s="37"/>
      <c r="HV149" s="37"/>
      <c r="HW149" s="37"/>
      <c r="HX149" s="37"/>
      <c r="HY149" s="37"/>
      <c r="HZ149" s="37"/>
      <c r="IA149" s="37"/>
      <c r="IB149" s="37"/>
      <c r="IC149" s="37"/>
      <c r="ID149" s="37"/>
      <c r="IE149" s="37"/>
      <c r="IF149" s="37"/>
      <c r="IG149" s="37"/>
      <c r="IH149" s="37"/>
    </row>
    <row r="150">
      <c r="A150" s="44" t="s">
        <v>283</v>
      </c>
      <c r="B150" s="45" t="s">
        <v>284</v>
      </c>
      <c r="C150" s="59"/>
      <c r="D150" s="27"/>
      <c r="E150" s="27"/>
      <c r="F150" s="28"/>
      <c r="G150" s="29">
        <f>SUM(G151:G184)</f>
        <v>30632.21</v>
      </c>
      <c r="H150" s="3"/>
      <c r="I150" s="3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  <c r="HK150" s="48"/>
      <c r="HL150" s="48"/>
      <c r="HM150" s="48"/>
      <c r="HN150" s="48"/>
      <c r="HO150" s="48"/>
      <c r="HP150" s="48"/>
      <c r="HQ150" s="48"/>
      <c r="HR150" s="48"/>
      <c r="HS150" s="48"/>
      <c r="HT150" s="48"/>
      <c r="HU150" s="48"/>
      <c r="HV150" s="48"/>
      <c r="HW150" s="48"/>
      <c r="HX150" s="48"/>
      <c r="HY150" s="48"/>
      <c r="HZ150" s="48"/>
      <c r="IA150" s="48"/>
      <c r="IB150" s="48"/>
      <c r="IC150" s="48"/>
      <c r="ID150" s="48"/>
      <c r="IE150" s="48"/>
      <c r="IF150" s="48"/>
      <c r="IG150" s="48"/>
      <c r="IH150" s="48"/>
    </row>
    <row r="151">
      <c r="A151" s="51" t="s">
        <v>285</v>
      </c>
      <c r="B151" s="52" t="s">
        <v>286</v>
      </c>
      <c r="C151" s="53" t="s">
        <v>26</v>
      </c>
      <c r="D151" s="54">
        <f>63+2.16</f>
        <v>65.16</v>
      </c>
      <c r="E151" s="54">
        <v>58.51</v>
      </c>
      <c r="F151" s="55">
        <v>20.62</v>
      </c>
      <c r="G151" s="55">
        <f>ROUNDDOWN(F151*E151,2)</f>
        <v>1206.47</v>
      </c>
      <c r="H151" s="36"/>
      <c r="I151" s="36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  <c r="HI151" s="37"/>
      <c r="HJ151" s="37"/>
      <c r="HK151" s="37"/>
      <c r="HL151" s="37"/>
      <c r="HM151" s="37"/>
      <c r="HN151" s="37"/>
      <c r="HO151" s="37"/>
      <c r="HP151" s="37"/>
      <c r="HQ151" s="37"/>
      <c r="HR151" s="37"/>
      <c r="HS151" s="37"/>
      <c r="HT151" s="37"/>
      <c r="HU151" s="37"/>
      <c r="HV151" s="37"/>
      <c r="HW151" s="37"/>
      <c r="HX151" s="37"/>
      <c r="HY151" s="37"/>
      <c r="HZ151" s="37"/>
      <c r="IA151" s="37"/>
      <c r="IB151" s="37"/>
      <c r="IC151" s="37"/>
      <c r="ID151" s="37"/>
      <c r="IE151" s="37"/>
      <c r="IF151" s="37"/>
      <c r="IG151" s="37"/>
      <c r="IH151" s="37"/>
    </row>
    <row r="152">
      <c r="A152" s="51" t="s">
        <v>287</v>
      </c>
      <c r="B152" s="52" t="s">
        <v>288</v>
      </c>
      <c r="C152" s="53" t="s">
        <v>26</v>
      </c>
      <c r="D152" s="54">
        <f>221+22.87</f>
        <v>243.87</v>
      </c>
      <c r="E152" s="54">
        <v>152.77</v>
      </c>
      <c r="F152" s="55">
        <v>13.03</v>
      </c>
      <c r="G152" s="55">
        <v>1990.59</v>
      </c>
      <c r="H152" s="36"/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</row>
    <row r="153">
      <c r="A153" s="51" t="s">
        <v>289</v>
      </c>
      <c r="B153" s="52" t="s">
        <v>290</v>
      </c>
      <c r="C153" s="108" t="s">
        <v>26</v>
      </c>
      <c r="D153" s="54">
        <v>91.0</v>
      </c>
      <c r="E153" s="54">
        <v>91.0</v>
      </c>
      <c r="F153" s="105">
        <v>23.24</v>
      </c>
      <c r="G153" s="55">
        <v>2114.84</v>
      </c>
      <c r="H153" s="36"/>
      <c r="I153" s="36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</row>
    <row r="154">
      <c r="A154" s="51" t="s">
        <v>291</v>
      </c>
      <c r="B154" s="52" t="s">
        <v>292</v>
      </c>
      <c r="C154" s="108" t="s">
        <v>26</v>
      </c>
      <c r="D154" s="54">
        <v>170.0</v>
      </c>
      <c r="E154" s="54">
        <v>170.0</v>
      </c>
      <c r="F154" s="105">
        <v>39.42</v>
      </c>
      <c r="G154" s="55">
        <v>6701.4</v>
      </c>
      <c r="H154" s="36"/>
      <c r="I154" s="36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</row>
    <row r="155">
      <c r="A155" s="51" t="s">
        <v>293</v>
      </c>
      <c r="B155" s="52" t="s">
        <v>294</v>
      </c>
      <c r="C155" s="108" t="s">
        <v>26</v>
      </c>
      <c r="D155" s="54">
        <v>11.0</v>
      </c>
      <c r="E155" s="54">
        <v>10.91</v>
      </c>
      <c r="F155" s="105">
        <v>60.93</v>
      </c>
      <c r="G155" s="55">
        <v>664.75</v>
      </c>
      <c r="H155" s="36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</row>
    <row r="156">
      <c r="A156" s="51" t="s">
        <v>295</v>
      </c>
      <c r="B156" s="52" t="s">
        <v>296</v>
      </c>
      <c r="C156" s="53" t="s">
        <v>6</v>
      </c>
      <c r="D156" s="54">
        <f>60+2</f>
        <v>62</v>
      </c>
      <c r="E156" s="54">
        <v>60.0</v>
      </c>
      <c r="F156" s="55">
        <v>11.89</v>
      </c>
      <c r="G156" s="55">
        <f>F156*E156</f>
        <v>713.4</v>
      </c>
      <c r="H156" s="36"/>
      <c r="I156" s="36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  <c r="HY156" s="37"/>
      <c r="HZ156" s="37"/>
      <c r="IA156" s="37"/>
      <c r="IB156" s="37"/>
      <c r="IC156" s="37"/>
      <c r="ID156" s="37"/>
      <c r="IE156" s="37"/>
      <c r="IF156" s="37"/>
      <c r="IG156" s="37"/>
      <c r="IH156" s="37"/>
    </row>
    <row r="157">
      <c r="A157" s="51" t="s">
        <v>297</v>
      </c>
      <c r="B157" s="52" t="s">
        <v>298</v>
      </c>
      <c r="C157" s="108" t="s">
        <v>6</v>
      </c>
      <c r="D157" s="54">
        <v>15.0</v>
      </c>
      <c r="E157" s="54">
        <v>15.0</v>
      </c>
      <c r="F157" s="105">
        <v>9.77</v>
      </c>
      <c r="G157" s="55">
        <v>146.55</v>
      </c>
      <c r="H157" s="36"/>
      <c r="I157" s="36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  <c r="HI157" s="37"/>
      <c r="HJ157" s="37"/>
      <c r="HK157" s="37"/>
      <c r="HL157" s="37"/>
      <c r="HM157" s="37"/>
      <c r="HN157" s="37"/>
      <c r="HO157" s="37"/>
      <c r="HP157" s="37"/>
      <c r="HQ157" s="37"/>
      <c r="HR157" s="37"/>
      <c r="HS157" s="37"/>
      <c r="HT157" s="37"/>
      <c r="HU157" s="37"/>
      <c r="HV157" s="37"/>
      <c r="HW157" s="37"/>
      <c r="HX157" s="37"/>
      <c r="HY157" s="37"/>
      <c r="HZ157" s="37"/>
      <c r="IA157" s="37"/>
      <c r="IB157" s="37"/>
      <c r="IC157" s="37"/>
      <c r="ID157" s="37"/>
      <c r="IE157" s="37"/>
      <c r="IF157" s="37"/>
      <c r="IG157" s="37"/>
      <c r="IH157" s="37"/>
    </row>
    <row r="158">
      <c r="A158" s="51" t="s">
        <v>299</v>
      </c>
      <c r="B158" s="52" t="s">
        <v>300</v>
      </c>
      <c r="C158" s="108" t="s">
        <v>6</v>
      </c>
      <c r="D158" s="54">
        <v>7.0</v>
      </c>
      <c r="E158" s="54">
        <v>7.0</v>
      </c>
      <c r="F158" s="105">
        <v>21.38</v>
      </c>
      <c r="G158" s="55">
        <v>149.66</v>
      </c>
      <c r="H158" s="36"/>
      <c r="I158" s="36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</row>
    <row r="159">
      <c r="A159" s="51" t="s">
        <v>301</v>
      </c>
      <c r="B159" s="52" t="s">
        <v>302</v>
      </c>
      <c r="C159" s="108" t="s">
        <v>6</v>
      </c>
      <c r="D159" s="54">
        <v>14.0</v>
      </c>
      <c r="E159" s="54">
        <v>14.0</v>
      </c>
      <c r="F159" s="105">
        <v>30.0</v>
      </c>
      <c r="G159" s="55">
        <v>420.0</v>
      </c>
      <c r="H159" s="36"/>
      <c r="I159" s="36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</row>
    <row r="160">
      <c r="A160" s="51" t="s">
        <v>303</v>
      </c>
      <c r="B160" s="52" t="s">
        <v>304</v>
      </c>
      <c r="C160" s="53" t="s">
        <v>6</v>
      </c>
      <c r="D160" s="54">
        <f>23+1</f>
        <v>24</v>
      </c>
      <c r="E160" s="54">
        <v>23.0</v>
      </c>
      <c r="F160" s="55">
        <v>8.84</v>
      </c>
      <c r="G160" s="55">
        <f t="shared" ref="G160:G161" si="19">F160*E160</f>
        <v>203.32</v>
      </c>
      <c r="H160" s="36"/>
      <c r="I160" s="36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  <c r="HY160" s="37"/>
      <c r="HZ160" s="37"/>
      <c r="IA160" s="37"/>
      <c r="IB160" s="37"/>
      <c r="IC160" s="37"/>
      <c r="ID160" s="37"/>
      <c r="IE160" s="37"/>
      <c r="IF160" s="37"/>
      <c r="IG160" s="37"/>
      <c r="IH160" s="37"/>
    </row>
    <row r="161">
      <c r="A161" s="51" t="s">
        <v>305</v>
      </c>
      <c r="B161" s="52" t="s">
        <v>306</v>
      </c>
      <c r="C161" s="53" t="s">
        <v>6</v>
      </c>
      <c r="D161" s="54">
        <f>37+1</f>
        <v>38</v>
      </c>
      <c r="E161" s="54">
        <v>37.0</v>
      </c>
      <c r="F161" s="55">
        <v>10.48</v>
      </c>
      <c r="G161" s="55">
        <f t="shared" si="19"/>
        <v>387.76</v>
      </c>
      <c r="H161" s="36"/>
      <c r="I161" s="36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  <c r="HY161" s="37"/>
      <c r="HZ161" s="37"/>
      <c r="IA161" s="37"/>
      <c r="IB161" s="37"/>
      <c r="IC161" s="37"/>
      <c r="ID161" s="37"/>
      <c r="IE161" s="37"/>
      <c r="IF161" s="37"/>
      <c r="IG161" s="37"/>
      <c r="IH161" s="37"/>
    </row>
    <row r="162">
      <c r="A162" s="51" t="s">
        <v>307</v>
      </c>
      <c r="B162" s="52" t="s">
        <v>308</v>
      </c>
      <c r="C162" s="108" t="s">
        <v>6</v>
      </c>
      <c r="D162" s="54">
        <v>6.0</v>
      </c>
      <c r="E162" s="54">
        <v>6.0</v>
      </c>
      <c r="F162" s="105">
        <v>22.4</v>
      </c>
      <c r="G162" s="55">
        <v>134.4</v>
      </c>
      <c r="H162" s="36"/>
      <c r="I162" s="36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  <c r="HY162" s="37"/>
      <c r="HZ162" s="37"/>
      <c r="IA162" s="37"/>
      <c r="IB162" s="37"/>
      <c r="IC162" s="37"/>
      <c r="ID162" s="37"/>
      <c r="IE162" s="37"/>
      <c r="IF162" s="37"/>
      <c r="IG162" s="37"/>
      <c r="IH162" s="37"/>
    </row>
    <row r="163">
      <c r="A163" s="51" t="s">
        <v>309</v>
      </c>
      <c r="B163" s="52" t="s">
        <v>310</v>
      </c>
      <c r="C163" s="108" t="s">
        <v>6</v>
      </c>
      <c r="D163" s="54">
        <v>11.0</v>
      </c>
      <c r="E163" s="54">
        <v>11.0</v>
      </c>
      <c r="F163" s="105">
        <v>29.94</v>
      </c>
      <c r="G163" s="55">
        <v>329.34</v>
      </c>
      <c r="H163" s="36"/>
      <c r="I163" s="36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  <c r="HI163" s="37"/>
      <c r="HJ163" s="37"/>
      <c r="HK163" s="37"/>
      <c r="HL163" s="37"/>
      <c r="HM163" s="37"/>
      <c r="HN163" s="37"/>
      <c r="HO163" s="37"/>
      <c r="HP163" s="37"/>
      <c r="HQ163" s="37"/>
      <c r="HR163" s="37"/>
      <c r="HS163" s="37"/>
      <c r="HT163" s="37"/>
      <c r="HU163" s="37"/>
      <c r="HV163" s="37"/>
      <c r="HW163" s="37"/>
      <c r="HX163" s="37"/>
      <c r="HY163" s="37"/>
      <c r="HZ163" s="37"/>
      <c r="IA163" s="37"/>
      <c r="IB163" s="37"/>
      <c r="IC163" s="37"/>
      <c r="ID163" s="37"/>
      <c r="IE163" s="37"/>
      <c r="IF163" s="37"/>
      <c r="IG163" s="37"/>
      <c r="IH163" s="37"/>
    </row>
    <row r="164">
      <c r="A164" s="51" t="s">
        <v>311</v>
      </c>
      <c r="B164" s="52" t="s">
        <v>312</v>
      </c>
      <c r="C164" s="53" t="s">
        <v>6</v>
      </c>
      <c r="D164" s="54">
        <f>4+1</f>
        <v>5</v>
      </c>
      <c r="E164" s="54">
        <v>4.0</v>
      </c>
      <c r="F164" s="55">
        <v>24.92</v>
      </c>
      <c r="G164" s="55">
        <f>F164*E164</f>
        <v>99.68</v>
      </c>
      <c r="H164" s="36"/>
      <c r="I164" s="36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  <c r="HI164" s="37"/>
      <c r="HJ164" s="37"/>
      <c r="HK164" s="37"/>
      <c r="HL164" s="37"/>
      <c r="HM164" s="37"/>
      <c r="HN164" s="37"/>
      <c r="HO164" s="37"/>
      <c r="HP164" s="37"/>
      <c r="HQ164" s="37"/>
      <c r="HR164" s="37"/>
      <c r="HS164" s="37"/>
      <c r="HT164" s="37"/>
      <c r="HU164" s="37"/>
      <c r="HV164" s="37"/>
      <c r="HW164" s="37"/>
      <c r="HX164" s="37"/>
      <c r="HY164" s="37"/>
      <c r="HZ164" s="37"/>
      <c r="IA164" s="37"/>
      <c r="IB164" s="37"/>
      <c r="IC164" s="37"/>
      <c r="ID164" s="37"/>
      <c r="IE164" s="37"/>
      <c r="IF164" s="37"/>
      <c r="IG164" s="37"/>
      <c r="IH164" s="37"/>
    </row>
    <row r="165">
      <c r="A165" s="30" t="s">
        <v>313</v>
      </c>
      <c r="B165" s="49" t="s">
        <v>314</v>
      </c>
      <c r="C165" s="94" t="s">
        <v>6</v>
      </c>
      <c r="D165" s="33">
        <v>1.0</v>
      </c>
      <c r="E165" s="33">
        <v>1.0</v>
      </c>
      <c r="F165" s="101">
        <v>36.12</v>
      </c>
      <c r="G165" s="35">
        <v>36.12</v>
      </c>
      <c r="H165" s="3"/>
      <c r="I165" s="3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48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48"/>
      <c r="EL165" s="48"/>
      <c r="EM165" s="48"/>
      <c r="EN165" s="48"/>
      <c r="EO165" s="48"/>
      <c r="EP165" s="48"/>
      <c r="EQ165" s="48"/>
      <c r="ER165" s="48"/>
      <c r="ES165" s="48"/>
      <c r="ET165" s="48"/>
      <c r="EU165" s="48"/>
      <c r="EV165" s="48"/>
      <c r="EW165" s="48"/>
      <c r="EX165" s="48"/>
      <c r="EY165" s="48"/>
      <c r="EZ165" s="48"/>
      <c r="FA165" s="48"/>
      <c r="FB165" s="48"/>
      <c r="FC165" s="48"/>
      <c r="FD165" s="48"/>
      <c r="FE165" s="48"/>
      <c r="FF165" s="48"/>
      <c r="FG165" s="48"/>
      <c r="FH165" s="48"/>
      <c r="FI165" s="48"/>
      <c r="FJ165" s="48"/>
      <c r="FK165" s="48"/>
      <c r="FL165" s="48"/>
      <c r="FM165" s="48"/>
      <c r="FN165" s="48"/>
      <c r="FO165" s="48"/>
      <c r="FP165" s="48"/>
      <c r="FQ165" s="48"/>
      <c r="FR165" s="48"/>
      <c r="FS165" s="48"/>
      <c r="FT165" s="48"/>
      <c r="FU165" s="48"/>
      <c r="FV165" s="48"/>
      <c r="FW165" s="48"/>
      <c r="FX165" s="48"/>
      <c r="FY165" s="48"/>
      <c r="FZ165" s="48"/>
      <c r="GA165" s="48"/>
      <c r="GB165" s="48"/>
      <c r="GC165" s="48"/>
      <c r="GD165" s="48"/>
      <c r="GE165" s="48"/>
      <c r="GF165" s="48"/>
      <c r="GG165" s="48"/>
      <c r="GH165" s="48"/>
      <c r="GI165" s="48"/>
      <c r="GJ165" s="48"/>
      <c r="GK165" s="48"/>
      <c r="GL165" s="48"/>
      <c r="GM165" s="48"/>
      <c r="GN165" s="48"/>
      <c r="GO165" s="48"/>
      <c r="GP165" s="48"/>
      <c r="GQ165" s="48"/>
      <c r="GR165" s="48"/>
      <c r="GS165" s="48"/>
      <c r="GT165" s="48"/>
      <c r="GU165" s="48"/>
      <c r="GV165" s="48"/>
      <c r="GW165" s="48"/>
      <c r="GX165" s="48"/>
      <c r="GY165" s="48"/>
      <c r="GZ165" s="48"/>
      <c r="HA165" s="48"/>
      <c r="HB165" s="48"/>
      <c r="HC165" s="48"/>
      <c r="HD165" s="48"/>
      <c r="HE165" s="48"/>
      <c r="HF165" s="48"/>
      <c r="HG165" s="48"/>
      <c r="HH165" s="48"/>
      <c r="HI165" s="48"/>
      <c r="HJ165" s="48"/>
      <c r="HK165" s="48"/>
      <c r="HL165" s="48"/>
      <c r="HM165" s="48"/>
      <c r="HN165" s="48"/>
      <c r="HO165" s="48"/>
      <c r="HP165" s="48"/>
      <c r="HQ165" s="48"/>
      <c r="HR165" s="48"/>
      <c r="HS165" s="48"/>
      <c r="HT165" s="48"/>
      <c r="HU165" s="48"/>
      <c r="HV165" s="48"/>
      <c r="HW165" s="48"/>
      <c r="HX165" s="48"/>
      <c r="HY165" s="48"/>
      <c r="HZ165" s="48"/>
      <c r="IA165" s="48"/>
      <c r="IB165" s="48"/>
      <c r="IC165" s="48"/>
      <c r="ID165" s="48"/>
      <c r="IE165" s="48"/>
      <c r="IF165" s="48"/>
      <c r="IG165" s="48"/>
      <c r="IH165" s="48"/>
    </row>
    <row r="166">
      <c r="A166" s="30" t="s">
        <v>315</v>
      </c>
      <c r="B166" s="49" t="s">
        <v>316</v>
      </c>
      <c r="C166" s="94" t="s">
        <v>6</v>
      </c>
      <c r="D166" s="33">
        <v>1.0</v>
      </c>
      <c r="E166" s="33">
        <v>1.0</v>
      </c>
      <c r="F166" s="101">
        <v>47.32</v>
      </c>
      <c r="G166" s="35">
        <v>47.32</v>
      </c>
      <c r="H166" s="3"/>
      <c r="I166" s="3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8"/>
      <c r="ET166" s="48"/>
      <c r="EU166" s="48"/>
      <c r="EV166" s="48"/>
      <c r="EW166" s="48"/>
      <c r="EX166" s="48"/>
      <c r="EY166" s="48"/>
      <c r="EZ166" s="48"/>
      <c r="FA166" s="48"/>
      <c r="FB166" s="48"/>
      <c r="FC166" s="48"/>
      <c r="FD166" s="48"/>
      <c r="FE166" s="48"/>
      <c r="FF166" s="48"/>
      <c r="FG166" s="48"/>
      <c r="FH166" s="48"/>
      <c r="FI166" s="48"/>
      <c r="FJ166" s="48"/>
      <c r="FK166" s="48"/>
      <c r="FL166" s="48"/>
      <c r="FM166" s="48"/>
      <c r="FN166" s="48"/>
      <c r="FO166" s="48"/>
      <c r="FP166" s="48"/>
      <c r="FQ166" s="48"/>
      <c r="FR166" s="48"/>
      <c r="FS166" s="48"/>
      <c r="FT166" s="48"/>
      <c r="FU166" s="48"/>
      <c r="FV166" s="48"/>
      <c r="FW166" s="48"/>
      <c r="FX166" s="48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48"/>
      <c r="GP166" s="48"/>
      <c r="GQ166" s="48"/>
      <c r="GR166" s="48"/>
      <c r="GS166" s="48"/>
      <c r="GT166" s="48"/>
      <c r="GU166" s="48"/>
      <c r="GV166" s="48"/>
      <c r="GW166" s="48"/>
      <c r="GX166" s="48"/>
      <c r="GY166" s="48"/>
      <c r="GZ166" s="48"/>
      <c r="HA166" s="48"/>
      <c r="HB166" s="48"/>
      <c r="HC166" s="48"/>
      <c r="HD166" s="48"/>
      <c r="HE166" s="48"/>
      <c r="HF166" s="48"/>
      <c r="HG166" s="48"/>
      <c r="HH166" s="48"/>
      <c r="HI166" s="48"/>
      <c r="HJ166" s="48"/>
      <c r="HK166" s="48"/>
      <c r="HL166" s="48"/>
      <c r="HM166" s="48"/>
      <c r="HN166" s="48"/>
      <c r="HO166" s="48"/>
      <c r="HP166" s="48"/>
      <c r="HQ166" s="48"/>
      <c r="HR166" s="48"/>
      <c r="HS166" s="48"/>
      <c r="HT166" s="48"/>
      <c r="HU166" s="48"/>
      <c r="HV166" s="48"/>
      <c r="HW166" s="48"/>
      <c r="HX166" s="48"/>
      <c r="HY166" s="48"/>
      <c r="HZ166" s="48"/>
      <c r="IA166" s="48"/>
      <c r="IB166" s="48"/>
      <c r="IC166" s="48"/>
      <c r="ID166" s="48"/>
      <c r="IE166" s="48"/>
      <c r="IF166" s="48"/>
      <c r="IG166" s="48"/>
      <c r="IH166" s="48"/>
    </row>
    <row r="167">
      <c r="A167" s="30" t="s">
        <v>317</v>
      </c>
      <c r="B167" s="49" t="s">
        <v>318</v>
      </c>
      <c r="C167" s="94" t="s">
        <v>6</v>
      </c>
      <c r="D167" s="33">
        <v>1.0</v>
      </c>
      <c r="E167" s="33">
        <v>1.0</v>
      </c>
      <c r="F167" s="101">
        <v>14.67</v>
      </c>
      <c r="G167" s="35">
        <v>14.67</v>
      </c>
      <c r="H167" s="3"/>
      <c r="I167" s="3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8"/>
      <c r="ET167" s="48"/>
      <c r="EU167" s="48"/>
      <c r="EV167" s="48"/>
      <c r="EW167" s="48"/>
      <c r="EX167" s="48"/>
      <c r="EY167" s="48"/>
      <c r="EZ167" s="48"/>
      <c r="FA167" s="48"/>
      <c r="FB167" s="48"/>
      <c r="FC167" s="48"/>
      <c r="FD167" s="48"/>
      <c r="FE167" s="48"/>
      <c r="FF167" s="48"/>
      <c r="FG167" s="48"/>
      <c r="FH167" s="48"/>
      <c r="FI167" s="48"/>
      <c r="FJ167" s="48"/>
      <c r="FK167" s="48"/>
      <c r="FL167" s="48"/>
      <c r="FM167" s="48"/>
      <c r="FN167" s="48"/>
      <c r="FO167" s="48"/>
      <c r="FP167" s="48"/>
      <c r="FQ167" s="48"/>
      <c r="FR167" s="48"/>
      <c r="FS167" s="48"/>
      <c r="FT167" s="48"/>
      <c r="FU167" s="48"/>
      <c r="FV167" s="48"/>
      <c r="FW167" s="48"/>
      <c r="FX167" s="48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48"/>
      <c r="GP167" s="48"/>
      <c r="GQ167" s="48"/>
      <c r="GR167" s="48"/>
      <c r="GS167" s="48"/>
      <c r="GT167" s="48"/>
      <c r="GU167" s="48"/>
      <c r="GV167" s="48"/>
      <c r="GW167" s="48"/>
      <c r="GX167" s="48"/>
      <c r="GY167" s="48"/>
      <c r="GZ167" s="48"/>
      <c r="HA167" s="48"/>
      <c r="HB167" s="48"/>
      <c r="HC167" s="48"/>
      <c r="HD167" s="48"/>
      <c r="HE167" s="48"/>
      <c r="HF167" s="48"/>
      <c r="HG167" s="48"/>
      <c r="HH167" s="48"/>
      <c r="HI167" s="48"/>
      <c r="HJ167" s="48"/>
      <c r="HK167" s="48"/>
      <c r="HL167" s="48"/>
      <c r="HM167" s="48"/>
      <c r="HN167" s="48"/>
      <c r="HO167" s="48"/>
      <c r="HP167" s="48"/>
      <c r="HQ167" s="48"/>
      <c r="HR167" s="48"/>
      <c r="HS167" s="48"/>
      <c r="HT167" s="48"/>
      <c r="HU167" s="48"/>
      <c r="HV167" s="48"/>
      <c r="HW167" s="48"/>
      <c r="HX167" s="48"/>
      <c r="HY167" s="48"/>
      <c r="HZ167" s="48"/>
      <c r="IA167" s="48"/>
      <c r="IB167" s="48"/>
      <c r="IC167" s="48"/>
      <c r="ID167" s="48"/>
      <c r="IE167" s="48"/>
      <c r="IF167" s="48"/>
      <c r="IG167" s="48"/>
      <c r="IH167" s="48"/>
    </row>
    <row r="168">
      <c r="A168" s="30" t="s">
        <v>319</v>
      </c>
      <c r="B168" s="49" t="s">
        <v>320</v>
      </c>
      <c r="C168" s="94" t="s">
        <v>6</v>
      </c>
      <c r="D168" s="33">
        <v>9.0</v>
      </c>
      <c r="E168" s="33">
        <v>9.0</v>
      </c>
      <c r="F168" s="101">
        <v>48.01</v>
      </c>
      <c r="G168" s="35">
        <v>432.09</v>
      </c>
      <c r="H168" s="3"/>
      <c r="I168" s="3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48"/>
      <c r="EY168" s="48"/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48"/>
      <c r="HG168" s="48"/>
      <c r="HH168" s="48"/>
      <c r="HI168" s="48"/>
      <c r="HJ168" s="48"/>
      <c r="HK168" s="48"/>
      <c r="HL168" s="48"/>
      <c r="HM168" s="48"/>
      <c r="HN168" s="48"/>
      <c r="HO168" s="48"/>
      <c r="HP168" s="48"/>
      <c r="HQ168" s="48"/>
      <c r="HR168" s="48"/>
      <c r="HS168" s="48"/>
      <c r="HT168" s="48"/>
      <c r="HU168" s="48"/>
      <c r="HV168" s="48"/>
      <c r="HW168" s="48"/>
      <c r="HX168" s="48"/>
      <c r="HY168" s="48"/>
      <c r="HZ168" s="48"/>
      <c r="IA168" s="48"/>
      <c r="IB168" s="48"/>
      <c r="IC168" s="48"/>
      <c r="ID168" s="48"/>
      <c r="IE168" s="48"/>
      <c r="IF168" s="48"/>
      <c r="IG168" s="48"/>
      <c r="IH168" s="48"/>
    </row>
    <row r="169">
      <c r="A169" s="30" t="s">
        <v>321</v>
      </c>
      <c r="B169" s="49" t="s">
        <v>322</v>
      </c>
      <c r="C169" s="94" t="s">
        <v>6</v>
      </c>
      <c r="D169" s="33">
        <v>2.0</v>
      </c>
      <c r="E169" s="33">
        <v>2.0</v>
      </c>
      <c r="F169" s="101">
        <v>90.02</v>
      </c>
      <c r="G169" s="35">
        <v>180.04</v>
      </c>
      <c r="H169" s="3"/>
      <c r="I169" s="3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  <c r="EU169" s="48"/>
      <c r="EV169" s="48"/>
      <c r="EW169" s="48"/>
      <c r="EX169" s="48"/>
      <c r="EY169" s="48"/>
      <c r="EZ169" s="4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8"/>
      <c r="FL169" s="48"/>
      <c r="FM169" s="48"/>
      <c r="FN169" s="48"/>
      <c r="FO169" s="48"/>
      <c r="FP169" s="48"/>
      <c r="FQ169" s="48"/>
      <c r="FR169" s="48"/>
      <c r="FS169" s="48"/>
      <c r="FT169" s="48"/>
      <c r="FU169" s="48"/>
      <c r="FV169" s="48"/>
      <c r="FW169" s="48"/>
      <c r="FX169" s="48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48"/>
      <c r="GP169" s="48"/>
      <c r="GQ169" s="48"/>
      <c r="GR169" s="48"/>
      <c r="GS169" s="48"/>
      <c r="GT169" s="48"/>
      <c r="GU169" s="48"/>
      <c r="GV169" s="48"/>
      <c r="GW169" s="48"/>
      <c r="GX169" s="48"/>
      <c r="GY169" s="48"/>
      <c r="GZ169" s="48"/>
      <c r="HA169" s="48"/>
      <c r="HB169" s="48"/>
      <c r="HC169" s="48"/>
      <c r="HD169" s="48"/>
      <c r="HE169" s="48"/>
      <c r="HF169" s="48"/>
      <c r="HG169" s="48"/>
      <c r="HH169" s="48"/>
      <c r="HI169" s="48"/>
      <c r="HJ169" s="48"/>
      <c r="HK169" s="48"/>
      <c r="HL169" s="48"/>
      <c r="HM169" s="48"/>
      <c r="HN169" s="48"/>
      <c r="HO169" s="48"/>
      <c r="HP169" s="48"/>
      <c r="HQ169" s="48"/>
      <c r="HR169" s="48"/>
      <c r="HS169" s="48"/>
      <c r="HT169" s="48"/>
      <c r="HU169" s="48"/>
      <c r="HV169" s="48"/>
      <c r="HW169" s="48"/>
      <c r="HX169" s="48"/>
      <c r="HY169" s="48"/>
      <c r="HZ169" s="48"/>
      <c r="IA169" s="48"/>
      <c r="IB169" s="48"/>
      <c r="IC169" s="48"/>
      <c r="ID169" s="48"/>
      <c r="IE169" s="48"/>
      <c r="IF169" s="48"/>
      <c r="IG169" s="48"/>
      <c r="IH169" s="48"/>
    </row>
    <row r="170">
      <c r="A170" s="51" t="s">
        <v>323</v>
      </c>
      <c r="B170" s="52" t="s">
        <v>324</v>
      </c>
      <c r="C170" s="53" t="s">
        <v>6</v>
      </c>
      <c r="D170" s="54">
        <f>9+1</f>
        <v>10</v>
      </c>
      <c r="E170" s="54">
        <v>9.0</v>
      </c>
      <c r="F170" s="55">
        <v>26.97</v>
      </c>
      <c r="G170" s="55">
        <f t="shared" ref="G170:G175" si="20">F170*E170</f>
        <v>242.73</v>
      </c>
      <c r="H170" s="36"/>
      <c r="I170" s="36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  <c r="HY170" s="37"/>
      <c r="HZ170" s="37"/>
      <c r="IA170" s="37"/>
      <c r="IB170" s="37"/>
      <c r="IC170" s="37"/>
      <c r="ID170" s="37"/>
      <c r="IE170" s="37"/>
      <c r="IF170" s="37"/>
      <c r="IG170" s="37"/>
      <c r="IH170" s="37"/>
    </row>
    <row r="171">
      <c r="A171" s="51" t="s">
        <v>325</v>
      </c>
      <c r="B171" s="52" t="s">
        <v>326</v>
      </c>
      <c r="C171" s="53" t="s">
        <v>6</v>
      </c>
      <c r="D171" s="54">
        <f>60+4</f>
        <v>64</v>
      </c>
      <c r="E171" s="54">
        <v>60.0</v>
      </c>
      <c r="F171" s="55">
        <v>8.93</v>
      </c>
      <c r="G171" s="55">
        <f t="shared" si="20"/>
        <v>535.8</v>
      </c>
      <c r="H171" s="36"/>
      <c r="I171" s="36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  <c r="HY171" s="37"/>
      <c r="HZ171" s="37"/>
      <c r="IA171" s="37"/>
      <c r="IB171" s="37"/>
      <c r="IC171" s="37"/>
      <c r="ID171" s="37"/>
      <c r="IE171" s="37"/>
      <c r="IF171" s="37"/>
      <c r="IG171" s="37"/>
      <c r="IH171" s="37"/>
    </row>
    <row r="172">
      <c r="A172" s="30" t="s">
        <v>327</v>
      </c>
      <c r="B172" s="49" t="s">
        <v>328</v>
      </c>
      <c r="C172" s="94" t="s">
        <v>6</v>
      </c>
      <c r="D172" s="33">
        <v>13.0</v>
      </c>
      <c r="E172" s="33">
        <v>13.0</v>
      </c>
      <c r="F172" s="101">
        <v>14.31</v>
      </c>
      <c r="G172" s="35">
        <f t="shared" si="20"/>
        <v>186.03</v>
      </c>
      <c r="H172" s="3"/>
      <c r="I172" s="3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48"/>
      <c r="EY172" s="48"/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  <c r="FT172" s="48"/>
      <c r="FU172" s="48"/>
      <c r="FV172" s="48"/>
      <c r="FW172" s="48"/>
      <c r="FX172" s="48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48"/>
      <c r="GP172" s="48"/>
      <c r="GQ172" s="48"/>
      <c r="GR172" s="48"/>
      <c r="GS172" s="48"/>
      <c r="GT172" s="48"/>
      <c r="GU172" s="48"/>
      <c r="GV172" s="48"/>
      <c r="GW172" s="48"/>
      <c r="GX172" s="48"/>
      <c r="GY172" s="48"/>
      <c r="GZ172" s="48"/>
      <c r="HA172" s="48"/>
      <c r="HB172" s="48"/>
      <c r="HC172" s="48"/>
      <c r="HD172" s="48"/>
      <c r="HE172" s="48"/>
      <c r="HF172" s="48"/>
      <c r="HG172" s="48"/>
      <c r="HH172" s="48"/>
      <c r="HI172" s="48"/>
      <c r="HJ172" s="48"/>
      <c r="HK172" s="48"/>
      <c r="HL172" s="48"/>
      <c r="HM172" s="48"/>
      <c r="HN172" s="48"/>
      <c r="HO172" s="48"/>
      <c r="HP172" s="48"/>
      <c r="HQ172" s="48"/>
      <c r="HR172" s="48"/>
      <c r="HS172" s="48"/>
      <c r="HT172" s="48"/>
      <c r="HU172" s="48"/>
      <c r="HV172" s="48"/>
      <c r="HW172" s="48"/>
      <c r="HX172" s="48"/>
      <c r="HY172" s="48"/>
      <c r="HZ172" s="48"/>
      <c r="IA172" s="48"/>
      <c r="IB172" s="48"/>
      <c r="IC172" s="48"/>
      <c r="ID172" s="48"/>
      <c r="IE172" s="48"/>
      <c r="IF172" s="48"/>
      <c r="IG172" s="48"/>
      <c r="IH172" s="48"/>
    </row>
    <row r="173">
      <c r="A173" s="30" t="s">
        <v>329</v>
      </c>
      <c r="B173" s="49" t="s">
        <v>199</v>
      </c>
      <c r="C173" s="94" t="s">
        <v>6</v>
      </c>
      <c r="D173" s="33">
        <v>37.0</v>
      </c>
      <c r="E173" s="33">
        <v>37.0</v>
      </c>
      <c r="F173" s="101">
        <v>34.09</v>
      </c>
      <c r="G173" s="35">
        <f t="shared" si="20"/>
        <v>1261.33</v>
      </c>
      <c r="H173" s="3"/>
      <c r="I173" s="3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48"/>
      <c r="HC173" s="48"/>
      <c r="HD173" s="48"/>
      <c r="HE173" s="48"/>
      <c r="HF173" s="48"/>
      <c r="HG173" s="48"/>
      <c r="HH173" s="48"/>
      <c r="HI173" s="48"/>
      <c r="HJ173" s="48"/>
      <c r="HK173" s="48"/>
      <c r="HL173" s="48"/>
      <c r="HM173" s="48"/>
      <c r="HN173" s="48"/>
      <c r="HO173" s="48"/>
      <c r="HP173" s="48"/>
      <c r="HQ173" s="48"/>
      <c r="HR173" s="48"/>
      <c r="HS173" s="48"/>
      <c r="HT173" s="48"/>
      <c r="HU173" s="48"/>
      <c r="HV173" s="48"/>
      <c r="HW173" s="48"/>
      <c r="HX173" s="48"/>
      <c r="HY173" s="48"/>
      <c r="HZ173" s="48"/>
      <c r="IA173" s="48"/>
      <c r="IB173" s="48"/>
      <c r="IC173" s="48"/>
      <c r="ID173" s="48"/>
      <c r="IE173" s="48"/>
      <c r="IF173" s="48"/>
      <c r="IG173" s="48"/>
      <c r="IH173" s="48"/>
    </row>
    <row r="174">
      <c r="A174" s="30" t="s">
        <v>330</v>
      </c>
      <c r="B174" s="49" t="s">
        <v>331</v>
      </c>
      <c r="C174" s="94" t="s">
        <v>6</v>
      </c>
      <c r="D174" s="33">
        <v>2.0</v>
      </c>
      <c r="E174" s="33">
        <v>2.0</v>
      </c>
      <c r="F174" s="101">
        <v>23.23</v>
      </c>
      <c r="G174" s="35">
        <f t="shared" si="20"/>
        <v>46.46</v>
      </c>
      <c r="H174" s="3"/>
      <c r="I174" s="3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  <c r="HK174" s="48"/>
      <c r="HL174" s="48"/>
      <c r="HM174" s="48"/>
      <c r="HN174" s="48"/>
      <c r="HO174" s="48"/>
      <c r="HP174" s="48"/>
      <c r="HQ174" s="48"/>
      <c r="HR174" s="48"/>
      <c r="HS174" s="48"/>
      <c r="HT174" s="48"/>
      <c r="HU174" s="48"/>
      <c r="HV174" s="48"/>
      <c r="HW174" s="48"/>
      <c r="HX174" s="48"/>
      <c r="HY174" s="48"/>
      <c r="HZ174" s="48"/>
      <c r="IA174" s="48"/>
      <c r="IB174" s="48"/>
      <c r="IC174" s="48"/>
      <c r="ID174" s="48"/>
      <c r="IE174" s="48"/>
      <c r="IF174" s="48"/>
      <c r="IG174" s="48"/>
      <c r="IH174" s="48"/>
    </row>
    <row r="175">
      <c r="A175" s="30" t="s">
        <v>332</v>
      </c>
      <c r="B175" s="49" t="s">
        <v>333</v>
      </c>
      <c r="C175" s="94" t="s">
        <v>6</v>
      </c>
      <c r="D175" s="33">
        <v>2.0</v>
      </c>
      <c r="E175" s="33">
        <v>2.0</v>
      </c>
      <c r="F175" s="101">
        <v>10.44</v>
      </c>
      <c r="G175" s="35">
        <f t="shared" si="20"/>
        <v>20.88</v>
      </c>
      <c r="H175" s="3"/>
      <c r="I175" s="3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48"/>
      <c r="HC175" s="48"/>
      <c r="HD175" s="48"/>
      <c r="HE175" s="48"/>
      <c r="HF175" s="48"/>
      <c r="HG175" s="48"/>
      <c r="HH175" s="48"/>
      <c r="HI175" s="48"/>
      <c r="HJ175" s="48"/>
      <c r="HK175" s="48"/>
      <c r="HL175" s="48"/>
      <c r="HM175" s="48"/>
      <c r="HN175" s="48"/>
      <c r="HO175" s="48"/>
      <c r="HP175" s="48"/>
      <c r="HQ175" s="48"/>
      <c r="HR175" s="48"/>
      <c r="HS175" s="48"/>
      <c r="HT175" s="48"/>
      <c r="HU175" s="48"/>
      <c r="HV175" s="48"/>
      <c r="HW175" s="48"/>
      <c r="HX175" s="48"/>
      <c r="HY175" s="48"/>
      <c r="HZ175" s="48"/>
      <c r="IA175" s="48"/>
      <c r="IB175" s="48"/>
      <c r="IC175" s="48"/>
      <c r="ID175" s="48"/>
      <c r="IE175" s="48"/>
      <c r="IF175" s="48"/>
      <c r="IG175" s="48"/>
      <c r="IH175" s="48"/>
    </row>
    <row r="176">
      <c r="A176" s="30" t="s">
        <v>334</v>
      </c>
      <c r="B176" s="49" t="s">
        <v>335</v>
      </c>
      <c r="C176" s="94" t="s">
        <v>6</v>
      </c>
      <c r="D176" s="33">
        <v>172.0</v>
      </c>
      <c r="E176" s="33">
        <v>0.0</v>
      </c>
      <c r="F176" s="101">
        <v>4.68</v>
      </c>
      <c r="G176" s="35">
        <v>0.0</v>
      </c>
      <c r="H176" s="3"/>
      <c r="I176" s="3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  <c r="HK176" s="48"/>
      <c r="HL176" s="48"/>
      <c r="HM176" s="48"/>
      <c r="HN176" s="48"/>
      <c r="HO176" s="48"/>
      <c r="HP176" s="48"/>
      <c r="HQ176" s="48"/>
      <c r="HR176" s="48"/>
      <c r="HS176" s="48"/>
      <c r="HT176" s="48"/>
      <c r="HU176" s="48"/>
      <c r="HV176" s="48"/>
      <c r="HW176" s="48"/>
      <c r="HX176" s="48"/>
      <c r="HY176" s="48"/>
      <c r="HZ176" s="48"/>
      <c r="IA176" s="48"/>
      <c r="IB176" s="48"/>
      <c r="IC176" s="48"/>
      <c r="ID176" s="48"/>
      <c r="IE176" s="48"/>
      <c r="IF176" s="48"/>
      <c r="IG176" s="48"/>
      <c r="IH176" s="48"/>
    </row>
    <row r="177">
      <c r="A177" s="30" t="s">
        <v>336</v>
      </c>
      <c r="B177" s="49" t="s">
        <v>209</v>
      </c>
      <c r="C177" s="94" t="s">
        <v>6</v>
      </c>
      <c r="D177" s="33">
        <v>34.0</v>
      </c>
      <c r="E177" s="33">
        <v>0.0</v>
      </c>
      <c r="F177" s="101">
        <v>5.65</v>
      </c>
      <c r="G177" s="35">
        <v>0.0</v>
      </c>
      <c r="H177" s="3"/>
      <c r="I177" s="3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  <c r="FT177" s="48"/>
      <c r="FU177" s="48"/>
      <c r="FV177" s="48"/>
      <c r="FW177" s="48"/>
      <c r="FX177" s="48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48"/>
      <c r="GP177" s="48"/>
      <c r="GQ177" s="48"/>
      <c r="GR177" s="48"/>
      <c r="GS177" s="48"/>
      <c r="GT177" s="48"/>
      <c r="GU177" s="48"/>
      <c r="GV177" s="48"/>
      <c r="GW177" s="48"/>
      <c r="GX177" s="48"/>
      <c r="GY177" s="48"/>
      <c r="GZ177" s="48"/>
      <c r="HA177" s="48"/>
      <c r="HB177" s="48"/>
      <c r="HC177" s="48"/>
      <c r="HD177" s="48"/>
      <c r="HE177" s="48"/>
      <c r="HF177" s="48"/>
      <c r="HG177" s="48"/>
      <c r="HH177" s="48"/>
      <c r="HI177" s="48"/>
      <c r="HJ177" s="48"/>
      <c r="HK177" s="48"/>
      <c r="HL177" s="48"/>
      <c r="HM177" s="48"/>
      <c r="HN177" s="48"/>
      <c r="HO177" s="48"/>
      <c r="HP177" s="48"/>
      <c r="HQ177" s="48"/>
      <c r="HR177" s="48"/>
      <c r="HS177" s="48"/>
      <c r="HT177" s="48"/>
      <c r="HU177" s="48"/>
      <c r="HV177" s="48"/>
      <c r="HW177" s="48"/>
      <c r="HX177" s="48"/>
      <c r="HY177" s="48"/>
      <c r="HZ177" s="48"/>
      <c r="IA177" s="48"/>
      <c r="IB177" s="48"/>
      <c r="IC177" s="48"/>
      <c r="ID177" s="48"/>
      <c r="IE177" s="48"/>
      <c r="IF177" s="48"/>
      <c r="IG177" s="48"/>
      <c r="IH177" s="48"/>
    </row>
    <row r="178">
      <c r="A178" s="30" t="s">
        <v>337</v>
      </c>
      <c r="B178" s="49" t="s">
        <v>211</v>
      </c>
      <c r="C178" s="94" t="s">
        <v>6</v>
      </c>
      <c r="D178" s="33">
        <v>75.0</v>
      </c>
      <c r="E178" s="33">
        <v>0.0</v>
      </c>
      <c r="F178" s="101">
        <v>6.26</v>
      </c>
      <c r="G178" s="35">
        <v>0.0</v>
      </c>
      <c r="H178" s="3"/>
      <c r="I178" s="3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48"/>
      <c r="HC178" s="48"/>
      <c r="HD178" s="48"/>
      <c r="HE178" s="48"/>
      <c r="HF178" s="48"/>
      <c r="HG178" s="48"/>
      <c r="HH178" s="48"/>
      <c r="HI178" s="48"/>
      <c r="HJ178" s="48"/>
      <c r="HK178" s="48"/>
      <c r="HL178" s="48"/>
      <c r="HM178" s="48"/>
      <c r="HN178" s="48"/>
      <c r="HO178" s="48"/>
      <c r="HP178" s="48"/>
      <c r="HQ178" s="48"/>
      <c r="HR178" s="48"/>
      <c r="HS178" s="48"/>
      <c r="HT178" s="48"/>
      <c r="HU178" s="48"/>
      <c r="HV178" s="48"/>
      <c r="HW178" s="48"/>
      <c r="HX178" s="48"/>
      <c r="HY178" s="48"/>
      <c r="HZ178" s="48"/>
      <c r="IA178" s="48"/>
      <c r="IB178" s="48"/>
      <c r="IC178" s="48"/>
      <c r="ID178" s="48"/>
      <c r="IE178" s="48"/>
      <c r="IF178" s="48"/>
      <c r="IG178" s="48"/>
      <c r="IH178" s="48"/>
    </row>
    <row r="179">
      <c r="A179" s="51" t="s">
        <v>338</v>
      </c>
      <c r="B179" s="52" t="s">
        <v>339</v>
      </c>
      <c r="C179" s="53" t="s">
        <v>6</v>
      </c>
      <c r="D179" s="54">
        <f>23+2</f>
        <v>25</v>
      </c>
      <c r="E179" s="54">
        <v>23.0</v>
      </c>
      <c r="F179" s="55">
        <v>50.42</v>
      </c>
      <c r="G179" s="55">
        <f t="shared" ref="G179:G184" si="21">F179*E179</f>
        <v>1159.66</v>
      </c>
      <c r="H179" s="36"/>
      <c r="I179" s="36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  <c r="HI179" s="37"/>
      <c r="HJ179" s="37"/>
      <c r="HK179" s="37"/>
      <c r="HL179" s="37"/>
      <c r="HM179" s="37"/>
      <c r="HN179" s="37"/>
      <c r="HO179" s="37"/>
      <c r="HP179" s="37"/>
      <c r="HQ179" s="37"/>
      <c r="HR179" s="37"/>
      <c r="HS179" s="37"/>
      <c r="HT179" s="37"/>
      <c r="HU179" s="37"/>
      <c r="HV179" s="37"/>
      <c r="HW179" s="37"/>
      <c r="HX179" s="37"/>
      <c r="HY179" s="37"/>
      <c r="HZ179" s="37"/>
      <c r="IA179" s="37"/>
      <c r="IB179" s="37"/>
      <c r="IC179" s="37"/>
      <c r="ID179" s="37"/>
      <c r="IE179" s="37"/>
      <c r="IF179" s="37"/>
      <c r="IG179" s="37"/>
      <c r="IH179" s="37"/>
    </row>
    <row r="180">
      <c r="A180" s="30" t="s">
        <v>340</v>
      </c>
      <c r="B180" s="58" t="s">
        <v>341</v>
      </c>
      <c r="C180" s="111" t="s">
        <v>6</v>
      </c>
      <c r="D180" s="33">
        <v>4.0</v>
      </c>
      <c r="E180" s="33">
        <v>4.0</v>
      </c>
      <c r="F180" s="96">
        <v>110.0</v>
      </c>
      <c r="G180" s="35">
        <f t="shared" si="21"/>
        <v>440</v>
      </c>
      <c r="H180" s="3"/>
      <c r="I180" s="3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48"/>
      <c r="HC180" s="48"/>
      <c r="HD180" s="48"/>
      <c r="HE180" s="48"/>
      <c r="HF180" s="48"/>
      <c r="HG180" s="48"/>
      <c r="HH180" s="48"/>
      <c r="HI180" s="48"/>
      <c r="HJ180" s="48"/>
      <c r="HK180" s="48"/>
      <c r="HL180" s="48"/>
      <c r="HM180" s="48"/>
      <c r="HN180" s="48"/>
      <c r="HO180" s="48"/>
      <c r="HP180" s="48"/>
      <c r="HQ180" s="48"/>
      <c r="HR180" s="48"/>
      <c r="HS180" s="48"/>
      <c r="HT180" s="48"/>
      <c r="HU180" s="48"/>
      <c r="HV180" s="48"/>
      <c r="HW180" s="48"/>
      <c r="HX180" s="48"/>
      <c r="HY180" s="48"/>
      <c r="HZ180" s="48"/>
      <c r="IA180" s="48"/>
      <c r="IB180" s="48"/>
      <c r="IC180" s="48"/>
      <c r="ID180" s="48"/>
      <c r="IE180" s="48"/>
      <c r="IF180" s="48"/>
      <c r="IG180" s="48"/>
      <c r="IH180" s="48"/>
    </row>
    <row r="181">
      <c r="A181" s="30" t="s">
        <v>342</v>
      </c>
      <c r="B181" s="58" t="s">
        <v>343</v>
      </c>
      <c r="C181" s="111" t="s">
        <v>6</v>
      </c>
      <c r="D181" s="33">
        <v>11.0</v>
      </c>
      <c r="E181" s="33">
        <v>11.0</v>
      </c>
      <c r="F181" s="96">
        <v>449.76</v>
      </c>
      <c r="G181" s="35">
        <f t="shared" si="21"/>
        <v>4947.36</v>
      </c>
      <c r="H181" s="3"/>
      <c r="I181" s="3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  <c r="HI181" s="48"/>
      <c r="HJ181" s="48"/>
      <c r="HK181" s="48"/>
      <c r="HL181" s="48"/>
      <c r="HM181" s="48"/>
      <c r="HN181" s="48"/>
      <c r="HO181" s="48"/>
      <c r="HP181" s="48"/>
      <c r="HQ181" s="48"/>
      <c r="HR181" s="48"/>
      <c r="HS181" s="48"/>
      <c r="HT181" s="48"/>
      <c r="HU181" s="48"/>
      <c r="HV181" s="48"/>
      <c r="HW181" s="48"/>
      <c r="HX181" s="48"/>
      <c r="HY181" s="48"/>
      <c r="HZ181" s="48"/>
      <c r="IA181" s="48"/>
      <c r="IB181" s="48"/>
      <c r="IC181" s="48"/>
      <c r="ID181" s="48"/>
      <c r="IE181" s="48"/>
      <c r="IF181" s="48"/>
      <c r="IG181" s="48"/>
      <c r="IH181" s="48"/>
    </row>
    <row r="182">
      <c r="A182" s="30" t="s">
        <v>344</v>
      </c>
      <c r="B182" s="58" t="s">
        <v>345</v>
      </c>
      <c r="C182" s="111" t="s">
        <v>6</v>
      </c>
      <c r="D182" s="33">
        <v>1.0</v>
      </c>
      <c r="E182" s="33">
        <v>1.0</v>
      </c>
      <c r="F182" s="96">
        <v>758.8</v>
      </c>
      <c r="G182" s="35">
        <f t="shared" si="21"/>
        <v>758.8</v>
      </c>
      <c r="H182" s="3"/>
      <c r="I182" s="3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48"/>
      <c r="GP182" s="48"/>
      <c r="GQ182" s="48"/>
      <c r="GR182" s="48"/>
      <c r="GS182" s="48"/>
      <c r="GT182" s="48"/>
      <c r="GU182" s="48"/>
      <c r="GV182" s="48"/>
      <c r="GW182" s="48"/>
      <c r="GX182" s="48"/>
      <c r="GY182" s="48"/>
      <c r="GZ182" s="48"/>
      <c r="HA182" s="48"/>
      <c r="HB182" s="48"/>
      <c r="HC182" s="48"/>
      <c r="HD182" s="48"/>
      <c r="HE182" s="48"/>
      <c r="HF182" s="48"/>
      <c r="HG182" s="48"/>
      <c r="HH182" s="48"/>
      <c r="HI182" s="48"/>
      <c r="HJ182" s="48"/>
      <c r="HK182" s="48"/>
      <c r="HL182" s="48"/>
      <c r="HM182" s="48"/>
      <c r="HN182" s="48"/>
      <c r="HO182" s="48"/>
      <c r="HP182" s="48"/>
      <c r="HQ182" s="48"/>
      <c r="HR182" s="48"/>
      <c r="HS182" s="48"/>
      <c r="HT182" s="48"/>
      <c r="HU182" s="48"/>
      <c r="HV182" s="48"/>
      <c r="HW182" s="48"/>
      <c r="HX182" s="48"/>
      <c r="HY182" s="48"/>
      <c r="HZ182" s="48"/>
      <c r="IA182" s="48"/>
      <c r="IB182" s="48"/>
      <c r="IC182" s="48"/>
      <c r="ID182" s="48"/>
      <c r="IE182" s="48"/>
      <c r="IF182" s="48"/>
      <c r="IG182" s="48"/>
      <c r="IH182" s="48"/>
    </row>
    <row r="183">
      <c r="A183" s="30" t="s">
        <v>346</v>
      </c>
      <c r="B183" s="58" t="s">
        <v>347</v>
      </c>
      <c r="C183" s="111" t="s">
        <v>6</v>
      </c>
      <c r="D183" s="33">
        <v>7.0</v>
      </c>
      <c r="E183" s="33">
        <v>7.0</v>
      </c>
      <c r="F183" s="96">
        <v>642.37</v>
      </c>
      <c r="G183" s="35">
        <f t="shared" si="21"/>
        <v>4496.59</v>
      </c>
      <c r="H183" s="3"/>
      <c r="I183" s="3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48"/>
      <c r="GP183" s="48"/>
      <c r="GQ183" s="48"/>
      <c r="GR183" s="48"/>
      <c r="GS183" s="48"/>
      <c r="GT183" s="48"/>
      <c r="GU183" s="48"/>
      <c r="GV183" s="48"/>
      <c r="GW183" s="48"/>
      <c r="GX183" s="48"/>
      <c r="GY183" s="48"/>
      <c r="GZ183" s="48"/>
      <c r="HA183" s="48"/>
      <c r="HB183" s="48"/>
      <c r="HC183" s="48"/>
      <c r="HD183" s="48"/>
      <c r="HE183" s="48"/>
      <c r="HF183" s="48"/>
      <c r="HG183" s="48"/>
      <c r="HH183" s="48"/>
      <c r="HI183" s="48"/>
      <c r="HJ183" s="48"/>
      <c r="HK183" s="48"/>
      <c r="HL183" s="48"/>
      <c r="HM183" s="48"/>
      <c r="HN183" s="48"/>
      <c r="HO183" s="48"/>
      <c r="HP183" s="48"/>
      <c r="HQ183" s="48"/>
      <c r="HR183" s="48"/>
      <c r="HS183" s="48"/>
      <c r="HT183" s="48"/>
      <c r="HU183" s="48"/>
      <c r="HV183" s="48"/>
      <c r="HW183" s="48"/>
      <c r="HX183" s="48"/>
      <c r="HY183" s="48"/>
      <c r="HZ183" s="48"/>
      <c r="IA183" s="48"/>
      <c r="IB183" s="48"/>
      <c r="IC183" s="48"/>
      <c r="ID183" s="48"/>
      <c r="IE183" s="48"/>
      <c r="IF183" s="48"/>
      <c r="IG183" s="48"/>
      <c r="IH183" s="48"/>
    </row>
    <row r="184">
      <c r="A184" s="30" t="s">
        <v>348</v>
      </c>
      <c r="B184" s="58" t="s">
        <v>349</v>
      </c>
      <c r="C184" s="111" t="s">
        <v>6</v>
      </c>
      <c r="D184" s="33">
        <v>1.0</v>
      </c>
      <c r="E184" s="33">
        <v>1.0</v>
      </c>
      <c r="F184" s="96">
        <v>564.17</v>
      </c>
      <c r="G184" s="35">
        <f t="shared" si="21"/>
        <v>564.17</v>
      </c>
      <c r="H184" s="3"/>
      <c r="I184" s="3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8"/>
      <c r="FU184" s="48"/>
      <c r="FV184" s="48"/>
      <c r="FW184" s="48"/>
      <c r="FX184" s="48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48"/>
      <c r="GP184" s="48"/>
      <c r="GQ184" s="48"/>
      <c r="GR184" s="48"/>
      <c r="GS184" s="48"/>
      <c r="GT184" s="48"/>
      <c r="GU184" s="48"/>
      <c r="GV184" s="48"/>
      <c r="GW184" s="48"/>
      <c r="GX184" s="48"/>
      <c r="GY184" s="48"/>
      <c r="GZ184" s="48"/>
      <c r="HA184" s="48"/>
      <c r="HB184" s="48"/>
      <c r="HC184" s="48"/>
      <c r="HD184" s="48"/>
      <c r="HE184" s="48"/>
      <c r="HF184" s="48"/>
      <c r="HG184" s="48"/>
      <c r="HH184" s="48"/>
      <c r="HI184" s="48"/>
      <c r="HJ184" s="48"/>
      <c r="HK184" s="48"/>
      <c r="HL184" s="48"/>
      <c r="HM184" s="48"/>
      <c r="HN184" s="48"/>
      <c r="HO184" s="48"/>
      <c r="HP184" s="48"/>
      <c r="HQ184" s="48"/>
      <c r="HR184" s="48"/>
      <c r="HS184" s="48"/>
      <c r="HT184" s="48"/>
      <c r="HU184" s="48"/>
      <c r="HV184" s="48"/>
      <c r="HW184" s="48"/>
      <c r="HX184" s="48"/>
      <c r="HY184" s="48"/>
      <c r="HZ184" s="48"/>
      <c r="IA184" s="48"/>
      <c r="IB184" s="48"/>
      <c r="IC184" s="48"/>
      <c r="ID184" s="48"/>
      <c r="IE184" s="48"/>
      <c r="IF184" s="48"/>
      <c r="IG184" s="48"/>
      <c r="IH184" s="48"/>
    </row>
    <row r="185">
      <c r="A185" s="44" t="s">
        <v>350</v>
      </c>
      <c r="B185" s="45" t="s">
        <v>351</v>
      </c>
      <c r="C185" s="59"/>
      <c r="D185" s="27"/>
      <c r="E185" s="27"/>
      <c r="F185" s="28"/>
      <c r="G185" s="29">
        <f>SUM(G186:G216)</f>
        <v>4633.2</v>
      </c>
      <c r="H185" s="3"/>
      <c r="I185" s="3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  <c r="FT185" s="48"/>
      <c r="FU185" s="48"/>
      <c r="FV185" s="48"/>
      <c r="FW185" s="48"/>
      <c r="FX185" s="48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48"/>
      <c r="GM185" s="48"/>
      <c r="GN185" s="48"/>
      <c r="GO185" s="48"/>
      <c r="GP185" s="48"/>
      <c r="GQ185" s="48"/>
      <c r="GR185" s="48"/>
      <c r="GS185" s="48"/>
      <c r="GT185" s="48"/>
      <c r="GU185" s="48"/>
      <c r="GV185" s="48"/>
      <c r="GW185" s="48"/>
      <c r="GX185" s="48"/>
      <c r="GY185" s="48"/>
      <c r="GZ185" s="48"/>
      <c r="HA185" s="48"/>
      <c r="HB185" s="48"/>
      <c r="HC185" s="48"/>
      <c r="HD185" s="48"/>
      <c r="HE185" s="48"/>
      <c r="HF185" s="48"/>
      <c r="HG185" s="48"/>
      <c r="HH185" s="48"/>
      <c r="HI185" s="48"/>
      <c r="HJ185" s="48"/>
      <c r="HK185" s="48"/>
      <c r="HL185" s="48"/>
      <c r="HM185" s="48"/>
      <c r="HN185" s="48"/>
      <c r="HO185" s="48"/>
      <c r="HP185" s="48"/>
      <c r="HQ185" s="48"/>
      <c r="HR185" s="48"/>
      <c r="HS185" s="48"/>
      <c r="HT185" s="48"/>
      <c r="HU185" s="48"/>
      <c r="HV185" s="48"/>
      <c r="HW185" s="48"/>
      <c r="HX185" s="48"/>
      <c r="HY185" s="48"/>
      <c r="HZ185" s="48"/>
      <c r="IA185" s="48"/>
      <c r="IB185" s="48"/>
      <c r="IC185" s="48"/>
      <c r="ID185" s="48"/>
      <c r="IE185" s="48"/>
      <c r="IF185" s="48"/>
      <c r="IG185" s="48"/>
      <c r="IH185" s="48"/>
    </row>
    <row r="186">
      <c r="A186" s="51" t="s">
        <v>352</v>
      </c>
      <c r="B186" s="52" t="s">
        <v>353</v>
      </c>
      <c r="C186" s="53" t="s">
        <v>26</v>
      </c>
      <c r="D186" s="54">
        <f>41+2.2</f>
        <v>43.2</v>
      </c>
      <c r="E186" s="54">
        <v>0.0</v>
      </c>
      <c r="F186" s="55">
        <v>11.12</v>
      </c>
      <c r="G186" s="55">
        <f t="shared" ref="G186:G214" si="22">F186*E186</f>
        <v>0</v>
      </c>
      <c r="H186" s="36"/>
      <c r="I186" s="36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  <c r="HI186" s="37"/>
      <c r="HJ186" s="37"/>
      <c r="HK186" s="37"/>
      <c r="HL186" s="37"/>
      <c r="HM186" s="37"/>
      <c r="HN186" s="37"/>
      <c r="HO186" s="37"/>
      <c r="HP186" s="37"/>
      <c r="HQ186" s="37"/>
      <c r="HR186" s="37"/>
      <c r="HS186" s="37"/>
      <c r="HT186" s="37"/>
      <c r="HU186" s="37"/>
      <c r="HV186" s="37"/>
      <c r="HW186" s="37"/>
      <c r="HX186" s="37"/>
      <c r="HY186" s="37"/>
      <c r="HZ186" s="37"/>
      <c r="IA186" s="37"/>
      <c r="IB186" s="37"/>
      <c r="IC186" s="37"/>
      <c r="ID186" s="37"/>
      <c r="IE186" s="37"/>
      <c r="IF186" s="37"/>
      <c r="IG186" s="37"/>
      <c r="IH186" s="37"/>
    </row>
    <row r="187">
      <c r="A187" s="112" t="s">
        <v>354</v>
      </c>
      <c r="B187" s="58" t="s">
        <v>355</v>
      </c>
      <c r="C187" s="111" t="s">
        <v>26</v>
      </c>
      <c r="D187" s="113">
        <v>306.0</v>
      </c>
      <c r="E187" s="114">
        <v>0.0</v>
      </c>
      <c r="F187" s="96">
        <v>12.76</v>
      </c>
      <c r="G187" s="35">
        <f t="shared" si="22"/>
        <v>0</v>
      </c>
      <c r="H187" s="3"/>
      <c r="I187" s="3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  <c r="FT187" s="48"/>
      <c r="FU187" s="48"/>
      <c r="FV187" s="48"/>
      <c r="FW187" s="48"/>
      <c r="FX187" s="48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48"/>
      <c r="GP187" s="48"/>
      <c r="GQ187" s="48"/>
      <c r="GR187" s="48"/>
      <c r="GS187" s="48"/>
      <c r="GT187" s="48"/>
      <c r="GU187" s="48"/>
      <c r="GV187" s="48"/>
      <c r="GW187" s="48"/>
      <c r="GX187" s="48"/>
      <c r="GY187" s="48"/>
      <c r="GZ187" s="48"/>
      <c r="HA187" s="48"/>
      <c r="HB187" s="48"/>
      <c r="HC187" s="48"/>
      <c r="HD187" s="48"/>
      <c r="HE187" s="48"/>
      <c r="HF187" s="48"/>
      <c r="HG187" s="48"/>
      <c r="HH187" s="48"/>
      <c r="HI187" s="48"/>
      <c r="HJ187" s="48"/>
      <c r="HK187" s="48"/>
      <c r="HL187" s="48"/>
      <c r="HM187" s="48"/>
      <c r="HN187" s="48"/>
      <c r="HO187" s="48"/>
      <c r="HP187" s="48"/>
      <c r="HQ187" s="48"/>
      <c r="HR187" s="48"/>
      <c r="HS187" s="48"/>
      <c r="HT187" s="48"/>
      <c r="HU187" s="48"/>
      <c r="HV187" s="48"/>
      <c r="HW187" s="48"/>
      <c r="HX187" s="48"/>
      <c r="HY187" s="48"/>
      <c r="HZ187" s="48"/>
      <c r="IA187" s="48"/>
      <c r="IB187" s="48"/>
      <c r="IC187" s="48"/>
      <c r="ID187" s="48"/>
      <c r="IE187" s="48"/>
      <c r="IF187" s="48"/>
      <c r="IG187" s="48"/>
      <c r="IH187" s="48"/>
    </row>
    <row r="188">
      <c r="A188" s="112" t="s">
        <v>356</v>
      </c>
      <c r="B188" s="58" t="s">
        <v>357</v>
      </c>
      <c r="C188" s="111" t="s">
        <v>26</v>
      </c>
      <c r="D188" s="113">
        <v>79.0</v>
      </c>
      <c r="E188" s="114">
        <v>0.0</v>
      </c>
      <c r="F188" s="96">
        <v>11.22</v>
      </c>
      <c r="G188" s="35">
        <f t="shared" si="22"/>
        <v>0</v>
      </c>
      <c r="H188" s="3"/>
      <c r="I188" s="3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  <c r="FT188" s="48"/>
      <c r="FU188" s="48"/>
      <c r="FV188" s="48"/>
      <c r="FW188" s="48"/>
      <c r="FX188" s="48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48"/>
      <c r="GM188" s="48"/>
      <c r="GN188" s="48"/>
      <c r="GO188" s="48"/>
      <c r="GP188" s="48"/>
      <c r="GQ188" s="48"/>
      <c r="GR188" s="48"/>
      <c r="GS188" s="48"/>
      <c r="GT188" s="48"/>
      <c r="GU188" s="48"/>
      <c r="GV188" s="48"/>
      <c r="GW188" s="48"/>
      <c r="GX188" s="48"/>
      <c r="GY188" s="48"/>
      <c r="GZ188" s="48"/>
      <c r="HA188" s="48"/>
      <c r="HB188" s="48"/>
      <c r="HC188" s="48"/>
      <c r="HD188" s="48"/>
      <c r="HE188" s="48"/>
      <c r="HF188" s="48"/>
      <c r="HG188" s="48"/>
      <c r="HH188" s="48"/>
      <c r="HI188" s="48"/>
      <c r="HJ188" s="48"/>
      <c r="HK188" s="48"/>
      <c r="HL188" s="48"/>
      <c r="HM188" s="48"/>
      <c r="HN188" s="48"/>
      <c r="HO188" s="48"/>
      <c r="HP188" s="48"/>
      <c r="HQ188" s="48"/>
      <c r="HR188" s="48"/>
      <c r="HS188" s="48"/>
      <c r="HT188" s="48"/>
      <c r="HU188" s="48"/>
      <c r="HV188" s="48"/>
      <c r="HW188" s="48"/>
      <c r="HX188" s="48"/>
      <c r="HY188" s="48"/>
      <c r="HZ188" s="48"/>
      <c r="IA188" s="48"/>
      <c r="IB188" s="48"/>
      <c r="IC188" s="48"/>
      <c r="ID188" s="48"/>
      <c r="IE188" s="48"/>
      <c r="IF188" s="48"/>
      <c r="IG188" s="48"/>
      <c r="IH188" s="48"/>
    </row>
    <row r="189">
      <c r="A189" s="112" t="s">
        <v>358</v>
      </c>
      <c r="B189" s="58" t="s">
        <v>359</v>
      </c>
      <c r="C189" s="111" t="s">
        <v>26</v>
      </c>
      <c r="D189" s="113">
        <v>6.0</v>
      </c>
      <c r="E189" s="114">
        <v>0.0</v>
      </c>
      <c r="F189" s="96">
        <v>25.68</v>
      </c>
      <c r="G189" s="35">
        <f t="shared" si="22"/>
        <v>0</v>
      </c>
      <c r="H189" s="3"/>
      <c r="I189" s="3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8"/>
      <c r="FU189" s="48"/>
      <c r="FV189" s="48"/>
      <c r="FW189" s="48"/>
      <c r="FX189" s="48"/>
      <c r="FY189" s="48"/>
      <c r="FZ189" s="48"/>
      <c r="GA189" s="48"/>
      <c r="GB189" s="48"/>
      <c r="GC189" s="48"/>
      <c r="GD189" s="48"/>
      <c r="GE189" s="48"/>
      <c r="GF189" s="48"/>
      <c r="GG189" s="48"/>
      <c r="GH189" s="48"/>
      <c r="GI189" s="48"/>
      <c r="GJ189" s="48"/>
      <c r="GK189" s="48"/>
      <c r="GL189" s="48"/>
      <c r="GM189" s="48"/>
      <c r="GN189" s="48"/>
      <c r="GO189" s="48"/>
      <c r="GP189" s="48"/>
      <c r="GQ189" s="48"/>
      <c r="GR189" s="48"/>
      <c r="GS189" s="48"/>
      <c r="GT189" s="48"/>
      <c r="GU189" s="48"/>
      <c r="GV189" s="48"/>
      <c r="GW189" s="48"/>
      <c r="GX189" s="48"/>
      <c r="GY189" s="48"/>
      <c r="GZ189" s="48"/>
      <c r="HA189" s="48"/>
      <c r="HB189" s="48"/>
      <c r="HC189" s="48"/>
      <c r="HD189" s="48"/>
      <c r="HE189" s="48"/>
      <c r="HF189" s="48"/>
      <c r="HG189" s="48"/>
      <c r="HH189" s="48"/>
      <c r="HI189" s="48"/>
      <c r="HJ189" s="48"/>
      <c r="HK189" s="48"/>
      <c r="HL189" s="48"/>
      <c r="HM189" s="48"/>
      <c r="HN189" s="48"/>
      <c r="HO189" s="48"/>
      <c r="HP189" s="48"/>
      <c r="HQ189" s="48"/>
      <c r="HR189" s="48"/>
      <c r="HS189" s="48"/>
      <c r="HT189" s="48"/>
      <c r="HU189" s="48"/>
      <c r="HV189" s="48"/>
      <c r="HW189" s="48"/>
      <c r="HX189" s="48"/>
      <c r="HY189" s="48"/>
      <c r="HZ189" s="48"/>
      <c r="IA189" s="48"/>
      <c r="IB189" s="48"/>
      <c r="IC189" s="48"/>
      <c r="ID189" s="48"/>
      <c r="IE189" s="48"/>
      <c r="IF189" s="48"/>
      <c r="IG189" s="48"/>
      <c r="IH189" s="48"/>
    </row>
    <row r="190">
      <c r="A190" s="112" t="s">
        <v>360</v>
      </c>
      <c r="B190" s="58" t="s">
        <v>361</v>
      </c>
      <c r="C190" s="111" t="s">
        <v>26</v>
      </c>
      <c r="D190" s="113">
        <v>6.0</v>
      </c>
      <c r="E190" s="114">
        <v>0.0</v>
      </c>
      <c r="F190" s="96">
        <v>87.45</v>
      </c>
      <c r="G190" s="35">
        <f t="shared" si="22"/>
        <v>0</v>
      </c>
      <c r="H190" s="3"/>
      <c r="I190" s="3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8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48"/>
      <c r="GP190" s="48"/>
      <c r="GQ190" s="48"/>
      <c r="GR190" s="48"/>
      <c r="GS190" s="48"/>
      <c r="GT190" s="48"/>
      <c r="GU190" s="48"/>
      <c r="GV190" s="48"/>
      <c r="GW190" s="48"/>
      <c r="GX190" s="48"/>
      <c r="GY190" s="48"/>
      <c r="GZ190" s="48"/>
      <c r="HA190" s="48"/>
      <c r="HB190" s="48"/>
      <c r="HC190" s="48"/>
      <c r="HD190" s="48"/>
      <c r="HE190" s="48"/>
      <c r="HF190" s="48"/>
      <c r="HG190" s="48"/>
      <c r="HH190" s="48"/>
      <c r="HI190" s="48"/>
      <c r="HJ190" s="48"/>
      <c r="HK190" s="48"/>
      <c r="HL190" s="48"/>
      <c r="HM190" s="48"/>
      <c r="HN190" s="48"/>
      <c r="HO190" s="48"/>
      <c r="HP190" s="48"/>
      <c r="HQ190" s="48"/>
      <c r="HR190" s="48"/>
      <c r="HS190" s="48"/>
      <c r="HT190" s="48"/>
      <c r="HU190" s="48"/>
      <c r="HV190" s="48"/>
      <c r="HW190" s="48"/>
      <c r="HX190" s="48"/>
      <c r="HY190" s="48"/>
      <c r="HZ190" s="48"/>
      <c r="IA190" s="48"/>
      <c r="IB190" s="48"/>
      <c r="IC190" s="48"/>
      <c r="ID190" s="48"/>
      <c r="IE190" s="48"/>
      <c r="IF190" s="48"/>
      <c r="IG190" s="48"/>
      <c r="IH190" s="48"/>
    </row>
    <row r="191">
      <c r="A191" s="112" t="s">
        <v>362</v>
      </c>
      <c r="B191" s="58" t="s">
        <v>363</v>
      </c>
      <c r="C191" s="111" t="s">
        <v>6</v>
      </c>
      <c r="D191" s="113">
        <v>12.0</v>
      </c>
      <c r="E191" s="114">
        <v>0.0</v>
      </c>
      <c r="F191" s="96">
        <v>7.68</v>
      </c>
      <c r="G191" s="35">
        <f t="shared" si="22"/>
        <v>0</v>
      </c>
      <c r="H191" s="3"/>
      <c r="I191" s="3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8"/>
      <c r="FU191" s="48"/>
      <c r="FV191" s="48"/>
      <c r="FW191" s="48"/>
      <c r="FX191" s="48"/>
      <c r="FY191" s="48"/>
      <c r="FZ191" s="48"/>
      <c r="GA191" s="48"/>
      <c r="GB191" s="48"/>
      <c r="GC191" s="48"/>
      <c r="GD191" s="48"/>
      <c r="GE191" s="48"/>
      <c r="GF191" s="48"/>
      <c r="GG191" s="48"/>
      <c r="GH191" s="48"/>
      <c r="GI191" s="48"/>
      <c r="GJ191" s="48"/>
      <c r="GK191" s="48"/>
      <c r="GL191" s="48"/>
      <c r="GM191" s="48"/>
      <c r="GN191" s="48"/>
      <c r="GO191" s="48"/>
      <c r="GP191" s="48"/>
      <c r="GQ191" s="48"/>
      <c r="GR191" s="48"/>
      <c r="GS191" s="48"/>
      <c r="GT191" s="48"/>
      <c r="GU191" s="48"/>
      <c r="GV191" s="48"/>
      <c r="GW191" s="48"/>
      <c r="GX191" s="48"/>
      <c r="GY191" s="48"/>
      <c r="GZ191" s="48"/>
      <c r="HA191" s="48"/>
      <c r="HB191" s="48"/>
      <c r="HC191" s="48"/>
      <c r="HD191" s="48"/>
      <c r="HE191" s="48"/>
      <c r="HF191" s="48"/>
      <c r="HG191" s="48"/>
      <c r="HH191" s="48"/>
      <c r="HI191" s="48"/>
      <c r="HJ191" s="48"/>
      <c r="HK191" s="48"/>
      <c r="HL191" s="48"/>
      <c r="HM191" s="48"/>
      <c r="HN191" s="48"/>
      <c r="HO191" s="48"/>
      <c r="HP191" s="48"/>
      <c r="HQ191" s="48"/>
      <c r="HR191" s="48"/>
      <c r="HS191" s="48"/>
      <c r="HT191" s="48"/>
      <c r="HU191" s="48"/>
      <c r="HV191" s="48"/>
      <c r="HW191" s="48"/>
      <c r="HX191" s="48"/>
      <c r="HY191" s="48"/>
      <c r="HZ191" s="48"/>
      <c r="IA191" s="48"/>
      <c r="IB191" s="48"/>
      <c r="IC191" s="48"/>
      <c r="ID191" s="48"/>
      <c r="IE191" s="48"/>
      <c r="IF191" s="48"/>
      <c r="IG191" s="48"/>
      <c r="IH191" s="48"/>
    </row>
    <row r="192">
      <c r="A192" s="112" t="s">
        <v>364</v>
      </c>
      <c r="B192" s="58" t="s">
        <v>365</v>
      </c>
      <c r="C192" s="111" t="s">
        <v>6</v>
      </c>
      <c r="D192" s="113">
        <v>106.0</v>
      </c>
      <c r="E192" s="114">
        <v>0.0</v>
      </c>
      <c r="F192" s="96">
        <v>9.1</v>
      </c>
      <c r="G192" s="35">
        <f t="shared" si="22"/>
        <v>0</v>
      </c>
      <c r="H192" s="3"/>
      <c r="I192" s="3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  <c r="FT192" s="48"/>
      <c r="FU192" s="48"/>
      <c r="FV192" s="48"/>
      <c r="FW192" s="48"/>
      <c r="FX192" s="48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48"/>
      <c r="GP192" s="48"/>
      <c r="GQ192" s="48"/>
      <c r="GR192" s="48"/>
      <c r="GS192" s="48"/>
      <c r="GT192" s="48"/>
      <c r="GU192" s="48"/>
      <c r="GV192" s="48"/>
      <c r="GW192" s="48"/>
      <c r="GX192" s="48"/>
      <c r="GY192" s="48"/>
      <c r="GZ192" s="48"/>
      <c r="HA192" s="48"/>
      <c r="HB192" s="48"/>
      <c r="HC192" s="48"/>
      <c r="HD192" s="48"/>
      <c r="HE192" s="48"/>
      <c r="HF192" s="48"/>
      <c r="HG192" s="48"/>
      <c r="HH192" s="48"/>
      <c r="HI192" s="48"/>
      <c r="HJ192" s="48"/>
      <c r="HK192" s="48"/>
      <c r="HL192" s="48"/>
      <c r="HM192" s="48"/>
      <c r="HN192" s="48"/>
      <c r="HO192" s="48"/>
      <c r="HP192" s="48"/>
      <c r="HQ192" s="48"/>
      <c r="HR192" s="48"/>
      <c r="HS192" s="48"/>
      <c r="HT192" s="48"/>
      <c r="HU192" s="48"/>
      <c r="HV192" s="48"/>
      <c r="HW192" s="48"/>
      <c r="HX192" s="48"/>
      <c r="HY192" s="48"/>
      <c r="HZ192" s="48"/>
      <c r="IA192" s="48"/>
      <c r="IB192" s="48"/>
      <c r="IC192" s="48"/>
      <c r="ID192" s="48"/>
      <c r="IE192" s="48"/>
      <c r="IF192" s="48"/>
      <c r="IG192" s="48"/>
      <c r="IH192" s="48"/>
    </row>
    <row r="193">
      <c r="A193" s="112" t="s">
        <v>366</v>
      </c>
      <c r="B193" s="58" t="s">
        <v>367</v>
      </c>
      <c r="C193" s="111" t="s">
        <v>6</v>
      </c>
      <c r="D193" s="113">
        <v>26.0</v>
      </c>
      <c r="E193" s="114">
        <v>26.0</v>
      </c>
      <c r="F193" s="96">
        <v>9.95</v>
      </c>
      <c r="G193" s="35">
        <f t="shared" si="22"/>
        <v>258.7</v>
      </c>
      <c r="H193" s="3"/>
      <c r="I193" s="3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  <c r="FT193" s="48"/>
      <c r="FU193" s="48"/>
      <c r="FV193" s="48"/>
      <c r="FW193" s="48"/>
      <c r="FX193" s="48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48"/>
      <c r="GP193" s="48"/>
      <c r="GQ193" s="48"/>
      <c r="GR193" s="48"/>
      <c r="GS193" s="48"/>
      <c r="GT193" s="48"/>
      <c r="GU193" s="48"/>
      <c r="GV193" s="48"/>
      <c r="GW193" s="48"/>
      <c r="GX193" s="48"/>
      <c r="GY193" s="48"/>
      <c r="GZ193" s="48"/>
      <c r="HA193" s="48"/>
      <c r="HB193" s="48"/>
      <c r="HC193" s="48"/>
      <c r="HD193" s="48"/>
      <c r="HE193" s="48"/>
      <c r="HF193" s="48"/>
      <c r="HG193" s="48"/>
      <c r="HH193" s="48"/>
      <c r="HI193" s="48"/>
      <c r="HJ193" s="48"/>
      <c r="HK193" s="48"/>
      <c r="HL193" s="48"/>
      <c r="HM193" s="48"/>
      <c r="HN193" s="48"/>
      <c r="HO193" s="48"/>
      <c r="HP193" s="48"/>
      <c r="HQ193" s="48"/>
      <c r="HR193" s="48"/>
      <c r="HS193" s="48"/>
      <c r="HT193" s="48"/>
      <c r="HU193" s="48"/>
      <c r="HV193" s="48"/>
      <c r="HW193" s="48"/>
      <c r="HX193" s="48"/>
      <c r="HY193" s="48"/>
      <c r="HZ193" s="48"/>
      <c r="IA193" s="48"/>
      <c r="IB193" s="48"/>
      <c r="IC193" s="48"/>
      <c r="ID193" s="48"/>
      <c r="IE193" s="48"/>
      <c r="IF193" s="48"/>
      <c r="IG193" s="48"/>
      <c r="IH193" s="48"/>
    </row>
    <row r="194">
      <c r="A194" s="112" t="s">
        <v>368</v>
      </c>
      <c r="B194" s="58" t="s">
        <v>369</v>
      </c>
      <c r="C194" s="111" t="s">
        <v>6</v>
      </c>
      <c r="D194" s="113">
        <v>1.0</v>
      </c>
      <c r="E194" s="114">
        <v>0.0</v>
      </c>
      <c r="F194" s="96">
        <v>52.3</v>
      </c>
      <c r="G194" s="35">
        <f t="shared" si="22"/>
        <v>0</v>
      </c>
      <c r="H194" s="3"/>
      <c r="I194" s="3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48"/>
      <c r="GP194" s="48"/>
      <c r="GQ194" s="48"/>
      <c r="GR194" s="48"/>
      <c r="GS194" s="48"/>
      <c r="GT194" s="48"/>
      <c r="GU194" s="48"/>
      <c r="GV194" s="48"/>
      <c r="GW194" s="48"/>
      <c r="GX194" s="48"/>
      <c r="GY194" s="48"/>
      <c r="GZ194" s="48"/>
      <c r="HA194" s="48"/>
      <c r="HB194" s="48"/>
      <c r="HC194" s="48"/>
      <c r="HD194" s="48"/>
      <c r="HE194" s="48"/>
      <c r="HF194" s="48"/>
      <c r="HG194" s="48"/>
      <c r="HH194" s="48"/>
      <c r="HI194" s="48"/>
      <c r="HJ194" s="48"/>
      <c r="HK194" s="48"/>
      <c r="HL194" s="48"/>
      <c r="HM194" s="48"/>
      <c r="HN194" s="48"/>
      <c r="HO194" s="48"/>
      <c r="HP194" s="48"/>
      <c r="HQ194" s="48"/>
      <c r="HR194" s="48"/>
      <c r="HS194" s="48"/>
      <c r="HT194" s="48"/>
      <c r="HU194" s="48"/>
      <c r="HV194" s="48"/>
      <c r="HW194" s="48"/>
      <c r="HX194" s="48"/>
      <c r="HY194" s="48"/>
      <c r="HZ194" s="48"/>
      <c r="IA194" s="48"/>
      <c r="IB194" s="48"/>
      <c r="IC194" s="48"/>
      <c r="ID194" s="48"/>
      <c r="IE194" s="48"/>
      <c r="IF194" s="48"/>
      <c r="IG194" s="48"/>
      <c r="IH194" s="48"/>
    </row>
    <row r="195">
      <c r="A195" s="112" t="s">
        <v>370</v>
      </c>
      <c r="B195" s="58" t="s">
        <v>371</v>
      </c>
      <c r="C195" s="111" t="s">
        <v>6</v>
      </c>
      <c r="D195" s="113">
        <v>1.0</v>
      </c>
      <c r="E195" s="114">
        <v>0.0</v>
      </c>
      <c r="F195" s="96">
        <v>10.0</v>
      </c>
      <c r="G195" s="35">
        <f t="shared" si="22"/>
        <v>0</v>
      </c>
      <c r="H195" s="3"/>
      <c r="I195" s="3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8"/>
      <c r="FU195" s="48"/>
      <c r="FV195" s="48"/>
      <c r="FW195" s="48"/>
      <c r="FX195" s="48"/>
      <c r="FY195" s="48"/>
      <c r="FZ195" s="48"/>
      <c r="GA195" s="48"/>
      <c r="GB195" s="48"/>
      <c r="GC195" s="48"/>
      <c r="GD195" s="48"/>
      <c r="GE195" s="48"/>
      <c r="GF195" s="48"/>
      <c r="GG195" s="48"/>
      <c r="GH195" s="48"/>
      <c r="GI195" s="48"/>
      <c r="GJ195" s="48"/>
      <c r="GK195" s="48"/>
      <c r="GL195" s="48"/>
      <c r="GM195" s="48"/>
      <c r="GN195" s="48"/>
      <c r="GO195" s="48"/>
      <c r="GP195" s="48"/>
      <c r="GQ195" s="48"/>
      <c r="GR195" s="48"/>
      <c r="GS195" s="48"/>
      <c r="GT195" s="48"/>
      <c r="GU195" s="48"/>
      <c r="GV195" s="48"/>
      <c r="GW195" s="48"/>
      <c r="GX195" s="48"/>
      <c r="GY195" s="48"/>
      <c r="GZ195" s="48"/>
      <c r="HA195" s="48"/>
      <c r="HB195" s="48"/>
      <c r="HC195" s="48"/>
      <c r="HD195" s="48"/>
      <c r="HE195" s="48"/>
      <c r="HF195" s="48"/>
      <c r="HG195" s="48"/>
      <c r="HH195" s="48"/>
      <c r="HI195" s="48"/>
      <c r="HJ195" s="48"/>
      <c r="HK195" s="48"/>
      <c r="HL195" s="48"/>
      <c r="HM195" s="48"/>
      <c r="HN195" s="48"/>
      <c r="HO195" s="48"/>
      <c r="HP195" s="48"/>
      <c r="HQ195" s="48"/>
      <c r="HR195" s="48"/>
      <c r="HS195" s="48"/>
      <c r="HT195" s="48"/>
      <c r="HU195" s="48"/>
      <c r="HV195" s="48"/>
      <c r="HW195" s="48"/>
      <c r="HX195" s="48"/>
      <c r="HY195" s="48"/>
      <c r="HZ195" s="48"/>
      <c r="IA195" s="48"/>
      <c r="IB195" s="48"/>
      <c r="IC195" s="48"/>
      <c r="ID195" s="48"/>
      <c r="IE195" s="48"/>
      <c r="IF195" s="48"/>
      <c r="IG195" s="48"/>
      <c r="IH195" s="48"/>
    </row>
    <row r="196">
      <c r="A196" s="112" t="s">
        <v>372</v>
      </c>
      <c r="B196" s="58" t="s">
        <v>373</v>
      </c>
      <c r="C196" s="111" t="s">
        <v>6</v>
      </c>
      <c r="D196" s="113">
        <v>1.0</v>
      </c>
      <c r="E196" s="114">
        <v>1.0</v>
      </c>
      <c r="F196" s="96">
        <v>15.74</v>
      </c>
      <c r="G196" s="35">
        <f t="shared" si="22"/>
        <v>15.74</v>
      </c>
      <c r="H196" s="3"/>
      <c r="I196" s="3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  <c r="FT196" s="48"/>
      <c r="FU196" s="48"/>
      <c r="FV196" s="48"/>
      <c r="FW196" s="48"/>
      <c r="FX196" s="48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48"/>
      <c r="GP196" s="48"/>
      <c r="GQ196" s="48"/>
      <c r="GR196" s="48"/>
      <c r="GS196" s="48"/>
      <c r="GT196" s="48"/>
      <c r="GU196" s="48"/>
      <c r="GV196" s="48"/>
      <c r="GW196" s="48"/>
      <c r="GX196" s="48"/>
      <c r="GY196" s="48"/>
      <c r="GZ196" s="48"/>
      <c r="HA196" s="48"/>
      <c r="HB196" s="48"/>
      <c r="HC196" s="48"/>
      <c r="HD196" s="48"/>
      <c r="HE196" s="48"/>
      <c r="HF196" s="48"/>
      <c r="HG196" s="48"/>
      <c r="HH196" s="48"/>
      <c r="HI196" s="48"/>
      <c r="HJ196" s="48"/>
      <c r="HK196" s="48"/>
      <c r="HL196" s="48"/>
      <c r="HM196" s="48"/>
      <c r="HN196" s="48"/>
      <c r="HO196" s="48"/>
      <c r="HP196" s="48"/>
      <c r="HQ196" s="48"/>
      <c r="HR196" s="48"/>
      <c r="HS196" s="48"/>
      <c r="HT196" s="48"/>
      <c r="HU196" s="48"/>
      <c r="HV196" s="48"/>
      <c r="HW196" s="48"/>
      <c r="HX196" s="48"/>
      <c r="HY196" s="48"/>
      <c r="HZ196" s="48"/>
      <c r="IA196" s="48"/>
      <c r="IB196" s="48"/>
      <c r="IC196" s="48"/>
      <c r="ID196" s="48"/>
      <c r="IE196" s="48"/>
      <c r="IF196" s="48"/>
      <c r="IG196" s="48"/>
      <c r="IH196" s="48"/>
    </row>
    <row r="197">
      <c r="A197" s="112" t="s">
        <v>374</v>
      </c>
      <c r="B197" s="58" t="s">
        <v>375</v>
      </c>
      <c r="C197" s="111" t="s">
        <v>6</v>
      </c>
      <c r="D197" s="113">
        <v>61.0</v>
      </c>
      <c r="E197" s="114">
        <v>0.0</v>
      </c>
      <c r="F197" s="96">
        <v>16.98</v>
      </c>
      <c r="G197" s="35">
        <f t="shared" si="22"/>
        <v>0</v>
      </c>
      <c r="H197" s="3"/>
      <c r="I197" s="3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  <c r="FT197" s="48"/>
      <c r="FU197" s="48"/>
      <c r="FV197" s="48"/>
      <c r="FW197" s="48"/>
      <c r="FX197" s="48"/>
      <c r="FY197" s="48"/>
      <c r="FZ197" s="48"/>
      <c r="GA197" s="48"/>
      <c r="GB197" s="48"/>
      <c r="GC197" s="48"/>
      <c r="GD197" s="48"/>
      <c r="GE197" s="48"/>
      <c r="GF197" s="48"/>
      <c r="GG197" s="48"/>
      <c r="GH197" s="48"/>
      <c r="GI197" s="48"/>
      <c r="GJ197" s="48"/>
      <c r="GK197" s="48"/>
      <c r="GL197" s="48"/>
      <c r="GM197" s="48"/>
      <c r="GN197" s="48"/>
      <c r="GO197" s="48"/>
      <c r="GP197" s="48"/>
      <c r="GQ197" s="48"/>
      <c r="GR197" s="48"/>
      <c r="GS197" s="48"/>
      <c r="GT197" s="48"/>
      <c r="GU197" s="48"/>
      <c r="GV197" s="48"/>
      <c r="GW197" s="48"/>
      <c r="GX197" s="48"/>
      <c r="GY197" s="48"/>
      <c r="GZ197" s="48"/>
      <c r="HA197" s="48"/>
      <c r="HB197" s="48"/>
      <c r="HC197" s="48"/>
      <c r="HD197" s="48"/>
      <c r="HE197" s="48"/>
      <c r="HF197" s="48"/>
      <c r="HG197" s="48"/>
      <c r="HH197" s="48"/>
      <c r="HI197" s="48"/>
      <c r="HJ197" s="48"/>
      <c r="HK197" s="48"/>
      <c r="HL197" s="48"/>
      <c r="HM197" s="48"/>
      <c r="HN197" s="48"/>
      <c r="HO197" s="48"/>
      <c r="HP197" s="48"/>
      <c r="HQ197" s="48"/>
      <c r="HR197" s="48"/>
      <c r="HS197" s="48"/>
      <c r="HT197" s="48"/>
      <c r="HU197" s="48"/>
      <c r="HV197" s="48"/>
      <c r="HW197" s="48"/>
      <c r="HX197" s="48"/>
      <c r="HY197" s="48"/>
      <c r="HZ197" s="48"/>
      <c r="IA197" s="48"/>
      <c r="IB197" s="48"/>
      <c r="IC197" s="48"/>
      <c r="ID197" s="48"/>
      <c r="IE197" s="48"/>
      <c r="IF197" s="48"/>
      <c r="IG197" s="48"/>
      <c r="IH197" s="48"/>
    </row>
    <row r="198">
      <c r="A198" s="112" t="s">
        <v>376</v>
      </c>
      <c r="B198" s="58" t="s">
        <v>377</v>
      </c>
      <c r="C198" s="111" t="s">
        <v>6</v>
      </c>
      <c r="D198" s="113">
        <v>2.0</v>
      </c>
      <c r="E198" s="114">
        <v>0.0</v>
      </c>
      <c r="F198" s="96">
        <v>10.67</v>
      </c>
      <c r="G198" s="35">
        <f t="shared" si="22"/>
        <v>0</v>
      </c>
      <c r="H198" s="3"/>
      <c r="I198" s="3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  <c r="FT198" s="48"/>
      <c r="FU198" s="48"/>
      <c r="FV198" s="48"/>
      <c r="FW198" s="48"/>
      <c r="FX198" s="48"/>
      <c r="FY198" s="48"/>
      <c r="FZ198" s="48"/>
      <c r="GA198" s="48"/>
      <c r="GB198" s="48"/>
      <c r="GC198" s="48"/>
      <c r="GD198" s="48"/>
      <c r="GE198" s="48"/>
      <c r="GF198" s="48"/>
      <c r="GG198" s="48"/>
      <c r="GH198" s="48"/>
      <c r="GI198" s="48"/>
      <c r="GJ198" s="48"/>
      <c r="GK198" s="48"/>
      <c r="GL198" s="48"/>
      <c r="GM198" s="48"/>
      <c r="GN198" s="48"/>
      <c r="GO198" s="48"/>
      <c r="GP198" s="48"/>
      <c r="GQ198" s="48"/>
      <c r="GR198" s="48"/>
      <c r="GS198" s="48"/>
      <c r="GT198" s="48"/>
      <c r="GU198" s="48"/>
      <c r="GV198" s="48"/>
      <c r="GW198" s="48"/>
      <c r="GX198" s="48"/>
      <c r="GY198" s="48"/>
      <c r="GZ198" s="48"/>
      <c r="HA198" s="48"/>
      <c r="HB198" s="48"/>
      <c r="HC198" s="48"/>
      <c r="HD198" s="48"/>
      <c r="HE198" s="48"/>
      <c r="HF198" s="48"/>
      <c r="HG198" s="48"/>
      <c r="HH198" s="48"/>
      <c r="HI198" s="48"/>
      <c r="HJ198" s="48"/>
      <c r="HK198" s="48"/>
      <c r="HL198" s="48"/>
      <c r="HM198" s="48"/>
      <c r="HN198" s="48"/>
      <c r="HO198" s="48"/>
      <c r="HP198" s="48"/>
      <c r="HQ198" s="48"/>
      <c r="HR198" s="48"/>
      <c r="HS198" s="48"/>
      <c r="HT198" s="48"/>
      <c r="HU198" s="48"/>
      <c r="HV198" s="48"/>
      <c r="HW198" s="48"/>
      <c r="HX198" s="48"/>
      <c r="HY198" s="48"/>
      <c r="HZ198" s="48"/>
      <c r="IA198" s="48"/>
      <c r="IB198" s="48"/>
      <c r="IC198" s="48"/>
      <c r="ID198" s="48"/>
      <c r="IE198" s="48"/>
      <c r="IF198" s="48"/>
      <c r="IG198" s="48"/>
      <c r="IH198" s="48"/>
    </row>
    <row r="199">
      <c r="A199" s="112" t="s">
        <v>378</v>
      </c>
      <c r="B199" s="58" t="s">
        <v>379</v>
      </c>
      <c r="C199" s="111" t="s">
        <v>6</v>
      </c>
      <c r="D199" s="113">
        <v>50.0</v>
      </c>
      <c r="E199" s="114">
        <v>0.0</v>
      </c>
      <c r="F199" s="96">
        <v>12.59</v>
      </c>
      <c r="G199" s="35">
        <f t="shared" si="22"/>
        <v>0</v>
      </c>
      <c r="H199" s="3"/>
      <c r="I199" s="3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  <c r="FT199" s="48"/>
      <c r="FU199" s="48"/>
      <c r="FV199" s="48"/>
      <c r="FW199" s="48"/>
      <c r="FX199" s="48"/>
      <c r="FY199" s="48"/>
      <c r="FZ199" s="48"/>
      <c r="GA199" s="48"/>
      <c r="GB199" s="48"/>
      <c r="GC199" s="48"/>
      <c r="GD199" s="48"/>
      <c r="GE199" s="48"/>
      <c r="GF199" s="48"/>
      <c r="GG199" s="48"/>
      <c r="GH199" s="48"/>
      <c r="GI199" s="48"/>
      <c r="GJ199" s="48"/>
      <c r="GK199" s="48"/>
      <c r="GL199" s="48"/>
      <c r="GM199" s="48"/>
      <c r="GN199" s="48"/>
      <c r="GO199" s="48"/>
      <c r="GP199" s="48"/>
      <c r="GQ199" s="48"/>
      <c r="GR199" s="48"/>
      <c r="GS199" s="48"/>
      <c r="GT199" s="48"/>
      <c r="GU199" s="48"/>
      <c r="GV199" s="48"/>
      <c r="GW199" s="48"/>
      <c r="GX199" s="48"/>
      <c r="GY199" s="48"/>
      <c r="GZ199" s="48"/>
      <c r="HA199" s="48"/>
      <c r="HB199" s="48"/>
      <c r="HC199" s="48"/>
      <c r="HD199" s="48"/>
      <c r="HE199" s="48"/>
      <c r="HF199" s="48"/>
      <c r="HG199" s="48"/>
      <c r="HH199" s="48"/>
      <c r="HI199" s="48"/>
      <c r="HJ199" s="48"/>
      <c r="HK199" s="48"/>
      <c r="HL199" s="48"/>
      <c r="HM199" s="48"/>
      <c r="HN199" s="48"/>
      <c r="HO199" s="48"/>
      <c r="HP199" s="48"/>
      <c r="HQ199" s="48"/>
      <c r="HR199" s="48"/>
      <c r="HS199" s="48"/>
      <c r="HT199" s="48"/>
      <c r="HU199" s="48"/>
      <c r="HV199" s="48"/>
      <c r="HW199" s="48"/>
      <c r="HX199" s="48"/>
      <c r="HY199" s="48"/>
      <c r="HZ199" s="48"/>
      <c r="IA199" s="48"/>
      <c r="IB199" s="48"/>
      <c r="IC199" s="48"/>
      <c r="ID199" s="48"/>
      <c r="IE199" s="48"/>
      <c r="IF199" s="48"/>
      <c r="IG199" s="48"/>
      <c r="IH199" s="48"/>
    </row>
    <row r="200">
      <c r="A200" s="112" t="s">
        <v>380</v>
      </c>
      <c r="B200" s="58" t="s">
        <v>381</v>
      </c>
      <c r="C200" s="111" t="s">
        <v>6</v>
      </c>
      <c r="D200" s="113">
        <v>12.0</v>
      </c>
      <c r="E200" s="114">
        <v>12.0</v>
      </c>
      <c r="F200" s="96">
        <v>14.05</v>
      </c>
      <c r="G200" s="35">
        <f t="shared" si="22"/>
        <v>168.6</v>
      </c>
      <c r="H200" s="3"/>
      <c r="I200" s="3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  <c r="FT200" s="48"/>
      <c r="FU200" s="48"/>
      <c r="FV200" s="48"/>
      <c r="FW200" s="48"/>
      <c r="FX200" s="48"/>
      <c r="FY200" s="48"/>
      <c r="FZ200" s="48"/>
      <c r="GA200" s="48"/>
      <c r="GB200" s="48"/>
      <c r="GC200" s="48"/>
      <c r="GD200" s="48"/>
      <c r="GE200" s="48"/>
      <c r="GF200" s="48"/>
      <c r="GG200" s="48"/>
      <c r="GH200" s="48"/>
      <c r="GI200" s="48"/>
      <c r="GJ200" s="48"/>
      <c r="GK200" s="48"/>
      <c r="GL200" s="48"/>
      <c r="GM200" s="48"/>
      <c r="GN200" s="48"/>
      <c r="GO200" s="48"/>
      <c r="GP200" s="48"/>
      <c r="GQ200" s="48"/>
      <c r="GR200" s="48"/>
      <c r="GS200" s="48"/>
      <c r="GT200" s="48"/>
      <c r="GU200" s="48"/>
      <c r="GV200" s="48"/>
      <c r="GW200" s="48"/>
      <c r="GX200" s="48"/>
      <c r="GY200" s="48"/>
      <c r="GZ200" s="48"/>
      <c r="HA200" s="48"/>
      <c r="HB200" s="48"/>
      <c r="HC200" s="48"/>
      <c r="HD200" s="48"/>
      <c r="HE200" s="48"/>
      <c r="HF200" s="48"/>
      <c r="HG200" s="48"/>
      <c r="HH200" s="48"/>
      <c r="HI200" s="48"/>
      <c r="HJ200" s="48"/>
      <c r="HK200" s="48"/>
      <c r="HL200" s="48"/>
      <c r="HM200" s="48"/>
      <c r="HN200" s="48"/>
      <c r="HO200" s="48"/>
      <c r="HP200" s="48"/>
      <c r="HQ200" s="48"/>
      <c r="HR200" s="48"/>
      <c r="HS200" s="48"/>
      <c r="HT200" s="48"/>
      <c r="HU200" s="48"/>
      <c r="HV200" s="48"/>
      <c r="HW200" s="48"/>
      <c r="HX200" s="48"/>
      <c r="HY200" s="48"/>
      <c r="HZ200" s="48"/>
      <c r="IA200" s="48"/>
      <c r="IB200" s="48"/>
      <c r="IC200" s="48"/>
      <c r="ID200" s="48"/>
      <c r="IE200" s="48"/>
      <c r="IF200" s="48"/>
      <c r="IG200" s="48"/>
      <c r="IH200" s="48"/>
    </row>
    <row r="201">
      <c r="A201" s="112" t="s">
        <v>382</v>
      </c>
      <c r="B201" s="58" t="s">
        <v>383</v>
      </c>
      <c r="C201" s="111" t="s">
        <v>6</v>
      </c>
      <c r="D201" s="113">
        <v>8.0</v>
      </c>
      <c r="E201" s="114">
        <v>0.0</v>
      </c>
      <c r="F201" s="96">
        <v>25.83</v>
      </c>
      <c r="G201" s="35">
        <f t="shared" si="22"/>
        <v>0</v>
      </c>
      <c r="H201" s="3"/>
      <c r="I201" s="3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  <c r="FT201" s="48"/>
      <c r="FU201" s="48"/>
      <c r="FV201" s="48"/>
      <c r="FW201" s="48"/>
      <c r="FX201" s="48"/>
      <c r="FY201" s="48"/>
      <c r="FZ201" s="48"/>
      <c r="GA201" s="48"/>
      <c r="GB201" s="48"/>
      <c r="GC201" s="48"/>
      <c r="GD201" s="48"/>
      <c r="GE201" s="48"/>
      <c r="GF201" s="48"/>
      <c r="GG201" s="48"/>
      <c r="GH201" s="48"/>
      <c r="GI201" s="48"/>
      <c r="GJ201" s="48"/>
      <c r="GK201" s="48"/>
      <c r="GL201" s="48"/>
      <c r="GM201" s="48"/>
      <c r="GN201" s="48"/>
      <c r="GO201" s="48"/>
      <c r="GP201" s="48"/>
      <c r="GQ201" s="48"/>
      <c r="GR201" s="48"/>
      <c r="GS201" s="48"/>
      <c r="GT201" s="48"/>
      <c r="GU201" s="48"/>
      <c r="GV201" s="48"/>
      <c r="GW201" s="48"/>
      <c r="GX201" s="48"/>
      <c r="GY201" s="48"/>
      <c r="GZ201" s="48"/>
      <c r="HA201" s="48"/>
      <c r="HB201" s="48"/>
      <c r="HC201" s="48"/>
      <c r="HD201" s="48"/>
      <c r="HE201" s="48"/>
      <c r="HF201" s="48"/>
      <c r="HG201" s="48"/>
      <c r="HH201" s="48"/>
      <c r="HI201" s="48"/>
      <c r="HJ201" s="48"/>
      <c r="HK201" s="48"/>
      <c r="HL201" s="48"/>
      <c r="HM201" s="48"/>
      <c r="HN201" s="48"/>
      <c r="HO201" s="48"/>
      <c r="HP201" s="48"/>
      <c r="HQ201" s="48"/>
      <c r="HR201" s="48"/>
      <c r="HS201" s="48"/>
      <c r="HT201" s="48"/>
      <c r="HU201" s="48"/>
      <c r="HV201" s="48"/>
      <c r="HW201" s="48"/>
      <c r="HX201" s="48"/>
      <c r="HY201" s="48"/>
      <c r="HZ201" s="48"/>
      <c r="IA201" s="48"/>
      <c r="IB201" s="48"/>
      <c r="IC201" s="48"/>
      <c r="ID201" s="48"/>
      <c r="IE201" s="48"/>
      <c r="IF201" s="48"/>
      <c r="IG201" s="48"/>
      <c r="IH201" s="48"/>
    </row>
    <row r="202">
      <c r="A202" s="112" t="s">
        <v>384</v>
      </c>
      <c r="B202" s="58" t="s">
        <v>385</v>
      </c>
      <c r="C202" s="111" t="s">
        <v>6</v>
      </c>
      <c r="D202" s="113">
        <v>20.0</v>
      </c>
      <c r="E202" s="114">
        <v>0.0</v>
      </c>
      <c r="F202" s="96">
        <v>61.85</v>
      </c>
      <c r="G202" s="35">
        <f t="shared" si="22"/>
        <v>0</v>
      </c>
      <c r="H202" s="3"/>
      <c r="I202" s="3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  <c r="FT202" s="48"/>
      <c r="FU202" s="48"/>
      <c r="FV202" s="48"/>
      <c r="FW202" s="48"/>
      <c r="FX202" s="48"/>
      <c r="FY202" s="48"/>
      <c r="FZ202" s="48"/>
      <c r="GA202" s="48"/>
      <c r="GB202" s="48"/>
      <c r="GC202" s="48"/>
      <c r="GD202" s="48"/>
      <c r="GE202" s="48"/>
      <c r="GF202" s="48"/>
      <c r="GG202" s="48"/>
      <c r="GH202" s="48"/>
      <c r="GI202" s="48"/>
      <c r="GJ202" s="48"/>
      <c r="GK202" s="48"/>
      <c r="GL202" s="48"/>
      <c r="GM202" s="48"/>
      <c r="GN202" s="48"/>
      <c r="GO202" s="48"/>
      <c r="GP202" s="48"/>
      <c r="GQ202" s="48"/>
      <c r="GR202" s="48"/>
      <c r="GS202" s="48"/>
      <c r="GT202" s="48"/>
      <c r="GU202" s="48"/>
      <c r="GV202" s="48"/>
      <c r="GW202" s="48"/>
      <c r="GX202" s="48"/>
      <c r="GY202" s="48"/>
      <c r="GZ202" s="48"/>
      <c r="HA202" s="48"/>
      <c r="HB202" s="48"/>
      <c r="HC202" s="48"/>
      <c r="HD202" s="48"/>
      <c r="HE202" s="48"/>
      <c r="HF202" s="48"/>
      <c r="HG202" s="48"/>
      <c r="HH202" s="48"/>
      <c r="HI202" s="48"/>
      <c r="HJ202" s="48"/>
      <c r="HK202" s="48"/>
      <c r="HL202" s="48"/>
      <c r="HM202" s="48"/>
      <c r="HN202" s="48"/>
      <c r="HO202" s="48"/>
      <c r="HP202" s="48"/>
      <c r="HQ202" s="48"/>
      <c r="HR202" s="48"/>
      <c r="HS202" s="48"/>
      <c r="HT202" s="48"/>
      <c r="HU202" s="48"/>
      <c r="HV202" s="48"/>
      <c r="HW202" s="48"/>
      <c r="HX202" s="48"/>
      <c r="HY202" s="48"/>
      <c r="HZ202" s="48"/>
      <c r="IA202" s="48"/>
      <c r="IB202" s="48"/>
      <c r="IC202" s="48"/>
      <c r="ID202" s="48"/>
      <c r="IE202" s="48"/>
      <c r="IF202" s="48"/>
      <c r="IG202" s="48"/>
      <c r="IH202" s="48"/>
    </row>
    <row r="203">
      <c r="A203" s="112" t="s">
        <v>386</v>
      </c>
      <c r="B203" s="58" t="s">
        <v>387</v>
      </c>
      <c r="C203" s="111" t="s">
        <v>6</v>
      </c>
      <c r="D203" s="113">
        <v>1.0</v>
      </c>
      <c r="E203" s="114">
        <v>0.0</v>
      </c>
      <c r="F203" s="96">
        <v>43.71</v>
      </c>
      <c r="G203" s="35">
        <f t="shared" si="22"/>
        <v>0</v>
      </c>
      <c r="H203" s="3"/>
      <c r="I203" s="3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  <c r="FT203" s="48"/>
      <c r="FU203" s="48"/>
      <c r="FV203" s="48"/>
      <c r="FW203" s="48"/>
      <c r="FX203" s="48"/>
      <c r="FY203" s="48"/>
      <c r="FZ203" s="48"/>
      <c r="GA203" s="48"/>
      <c r="GB203" s="48"/>
      <c r="GC203" s="48"/>
      <c r="GD203" s="48"/>
      <c r="GE203" s="48"/>
      <c r="GF203" s="48"/>
      <c r="GG203" s="48"/>
      <c r="GH203" s="48"/>
      <c r="GI203" s="48"/>
      <c r="GJ203" s="48"/>
      <c r="GK203" s="48"/>
      <c r="GL203" s="48"/>
      <c r="GM203" s="48"/>
      <c r="GN203" s="48"/>
      <c r="GO203" s="48"/>
      <c r="GP203" s="48"/>
      <c r="GQ203" s="48"/>
      <c r="GR203" s="48"/>
      <c r="GS203" s="48"/>
      <c r="GT203" s="48"/>
      <c r="GU203" s="48"/>
      <c r="GV203" s="48"/>
      <c r="GW203" s="48"/>
      <c r="GX203" s="48"/>
      <c r="GY203" s="48"/>
      <c r="GZ203" s="48"/>
      <c r="HA203" s="48"/>
      <c r="HB203" s="48"/>
      <c r="HC203" s="48"/>
      <c r="HD203" s="48"/>
      <c r="HE203" s="48"/>
      <c r="HF203" s="48"/>
      <c r="HG203" s="48"/>
      <c r="HH203" s="48"/>
      <c r="HI203" s="48"/>
      <c r="HJ203" s="48"/>
      <c r="HK203" s="48"/>
      <c r="HL203" s="48"/>
      <c r="HM203" s="48"/>
      <c r="HN203" s="48"/>
      <c r="HO203" s="48"/>
      <c r="HP203" s="48"/>
      <c r="HQ203" s="48"/>
      <c r="HR203" s="48"/>
      <c r="HS203" s="48"/>
      <c r="HT203" s="48"/>
      <c r="HU203" s="48"/>
      <c r="HV203" s="48"/>
      <c r="HW203" s="48"/>
      <c r="HX203" s="48"/>
      <c r="HY203" s="48"/>
      <c r="HZ203" s="48"/>
      <c r="IA203" s="48"/>
      <c r="IB203" s="48"/>
      <c r="IC203" s="48"/>
      <c r="ID203" s="48"/>
      <c r="IE203" s="48"/>
      <c r="IF203" s="48"/>
      <c r="IG203" s="48"/>
      <c r="IH203" s="48"/>
    </row>
    <row r="204">
      <c r="A204" s="112" t="s">
        <v>388</v>
      </c>
      <c r="B204" s="58" t="s">
        <v>389</v>
      </c>
      <c r="C204" s="111" t="s">
        <v>6</v>
      </c>
      <c r="D204" s="113">
        <v>12.0</v>
      </c>
      <c r="E204" s="114">
        <v>12.0</v>
      </c>
      <c r="F204" s="96">
        <v>7.1</v>
      </c>
      <c r="G204" s="35">
        <f t="shared" si="22"/>
        <v>85.2</v>
      </c>
      <c r="H204" s="3"/>
      <c r="I204" s="3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  <c r="FT204" s="48"/>
      <c r="FU204" s="48"/>
      <c r="FV204" s="48"/>
      <c r="FW204" s="48"/>
      <c r="FX204" s="48"/>
      <c r="FY204" s="48"/>
      <c r="FZ204" s="48"/>
      <c r="GA204" s="48"/>
      <c r="GB204" s="48"/>
      <c r="GC204" s="48"/>
      <c r="GD204" s="48"/>
      <c r="GE204" s="48"/>
      <c r="GF204" s="48"/>
      <c r="GG204" s="48"/>
      <c r="GH204" s="48"/>
      <c r="GI204" s="48"/>
      <c r="GJ204" s="48"/>
      <c r="GK204" s="48"/>
      <c r="GL204" s="48"/>
      <c r="GM204" s="48"/>
      <c r="GN204" s="48"/>
      <c r="GO204" s="48"/>
      <c r="GP204" s="48"/>
      <c r="GQ204" s="48"/>
      <c r="GR204" s="48"/>
      <c r="GS204" s="48"/>
      <c r="GT204" s="48"/>
      <c r="GU204" s="48"/>
      <c r="GV204" s="48"/>
      <c r="GW204" s="48"/>
      <c r="GX204" s="48"/>
      <c r="GY204" s="48"/>
      <c r="GZ204" s="48"/>
      <c r="HA204" s="48"/>
      <c r="HB204" s="48"/>
      <c r="HC204" s="48"/>
      <c r="HD204" s="48"/>
      <c r="HE204" s="48"/>
      <c r="HF204" s="48"/>
      <c r="HG204" s="48"/>
      <c r="HH204" s="48"/>
      <c r="HI204" s="48"/>
      <c r="HJ204" s="48"/>
      <c r="HK204" s="48"/>
      <c r="HL204" s="48"/>
      <c r="HM204" s="48"/>
      <c r="HN204" s="48"/>
      <c r="HO204" s="48"/>
      <c r="HP204" s="48"/>
      <c r="HQ204" s="48"/>
      <c r="HR204" s="48"/>
      <c r="HS204" s="48"/>
      <c r="HT204" s="48"/>
      <c r="HU204" s="48"/>
      <c r="HV204" s="48"/>
      <c r="HW204" s="48"/>
      <c r="HX204" s="48"/>
      <c r="HY204" s="48"/>
      <c r="HZ204" s="48"/>
      <c r="IA204" s="48"/>
      <c r="IB204" s="48"/>
      <c r="IC204" s="48"/>
      <c r="ID204" s="48"/>
      <c r="IE204" s="48"/>
      <c r="IF204" s="48"/>
      <c r="IG204" s="48"/>
      <c r="IH204" s="48"/>
    </row>
    <row r="205">
      <c r="A205" s="112" t="s">
        <v>390</v>
      </c>
      <c r="B205" s="58" t="s">
        <v>391</v>
      </c>
      <c r="C205" s="111" t="s">
        <v>6</v>
      </c>
      <c r="D205" s="113">
        <v>62.0</v>
      </c>
      <c r="E205" s="114">
        <v>62.0</v>
      </c>
      <c r="F205" s="96">
        <v>6.38</v>
      </c>
      <c r="G205" s="35">
        <f t="shared" si="22"/>
        <v>395.56</v>
      </c>
      <c r="H205" s="3"/>
      <c r="I205" s="3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  <c r="FT205" s="48"/>
      <c r="FU205" s="48"/>
      <c r="FV205" s="48"/>
      <c r="FW205" s="48"/>
      <c r="FX205" s="48"/>
      <c r="FY205" s="48"/>
      <c r="FZ205" s="48"/>
      <c r="GA205" s="48"/>
      <c r="GB205" s="48"/>
      <c r="GC205" s="48"/>
      <c r="GD205" s="48"/>
      <c r="GE205" s="48"/>
      <c r="GF205" s="48"/>
      <c r="GG205" s="48"/>
      <c r="GH205" s="48"/>
      <c r="GI205" s="48"/>
      <c r="GJ205" s="48"/>
      <c r="GK205" s="48"/>
      <c r="GL205" s="48"/>
      <c r="GM205" s="48"/>
      <c r="GN205" s="48"/>
      <c r="GO205" s="48"/>
      <c r="GP205" s="48"/>
      <c r="GQ205" s="48"/>
      <c r="GR205" s="48"/>
      <c r="GS205" s="48"/>
      <c r="GT205" s="48"/>
      <c r="GU205" s="48"/>
      <c r="GV205" s="48"/>
      <c r="GW205" s="48"/>
      <c r="GX205" s="48"/>
      <c r="GY205" s="48"/>
      <c r="GZ205" s="48"/>
      <c r="HA205" s="48"/>
      <c r="HB205" s="48"/>
      <c r="HC205" s="48"/>
      <c r="HD205" s="48"/>
      <c r="HE205" s="48"/>
      <c r="HF205" s="48"/>
      <c r="HG205" s="48"/>
      <c r="HH205" s="48"/>
      <c r="HI205" s="48"/>
      <c r="HJ205" s="48"/>
      <c r="HK205" s="48"/>
      <c r="HL205" s="48"/>
      <c r="HM205" s="48"/>
      <c r="HN205" s="48"/>
      <c r="HO205" s="48"/>
      <c r="HP205" s="48"/>
      <c r="HQ205" s="48"/>
      <c r="HR205" s="48"/>
      <c r="HS205" s="48"/>
      <c r="HT205" s="48"/>
      <c r="HU205" s="48"/>
      <c r="HV205" s="48"/>
      <c r="HW205" s="48"/>
      <c r="HX205" s="48"/>
      <c r="HY205" s="48"/>
      <c r="HZ205" s="48"/>
      <c r="IA205" s="48"/>
      <c r="IB205" s="48"/>
      <c r="IC205" s="48"/>
      <c r="ID205" s="48"/>
      <c r="IE205" s="48"/>
      <c r="IF205" s="48"/>
      <c r="IG205" s="48"/>
      <c r="IH205" s="48"/>
    </row>
    <row r="206">
      <c r="A206" s="112" t="s">
        <v>392</v>
      </c>
      <c r="B206" s="58" t="s">
        <v>393</v>
      </c>
      <c r="C206" s="111" t="s">
        <v>6</v>
      </c>
      <c r="D206" s="113">
        <v>16.0</v>
      </c>
      <c r="E206" s="114">
        <v>16.0</v>
      </c>
      <c r="F206" s="96">
        <v>6.63</v>
      </c>
      <c r="G206" s="35">
        <f t="shared" si="22"/>
        <v>106.08</v>
      </c>
      <c r="H206" s="3"/>
      <c r="I206" s="3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  <c r="FT206" s="48"/>
      <c r="FU206" s="48"/>
      <c r="FV206" s="48"/>
      <c r="FW206" s="48"/>
      <c r="FX206" s="48"/>
      <c r="FY206" s="48"/>
      <c r="FZ206" s="48"/>
      <c r="GA206" s="48"/>
      <c r="GB206" s="48"/>
      <c r="GC206" s="48"/>
      <c r="GD206" s="48"/>
      <c r="GE206" s="48"/>
      <c r="GF206" s="48"/>
      <c r="GG206" s="48"/>
      <c r="GH206" s="48"/>
      <c r="GI206" s="48"/>
      <c r="GJ206" s="48"/>
      <c r="GK206" s="48"/>
      <c r="GL206" s="48"/>
      <c r="GM206" s="48"/>
      <c r="GN206" s="48"/>
      <c r="GO206" s="48"/>
      <c r="GP206" s="48"/>
      <c r="GQ206" s="48"/>
      <c r="GR206" s="48"/>
      <c r="GS206" s="48"/>
      <c r="GT206" s="48"/>
      <c r="GU206" s="48"/>
      <c r="GV206" s="48"/>
      <c r="GW206" s="48"/>
      <c r="GX206" s="48"/>
      <c r="GY206" s="48"/>
      <c r="GZ206" s="48"/>
      <c r="HA206" s="48"/>
      <c r="HB206" s="48"/>
      <c r="HC206" s="48"/>
      <c r="HD206" s="48"/>
      <c r="HE206" s="48"/>
      <c r="HF206" s="48"/>
      <c r="HG206" s="48"/>
      <c r="HH206" s="48"/>
      <c r="HI206" s="48"/>
      <c r="HJ206" s="48"/>
      <c r="HK206" s="48"/>
      <c r="HL206" s="48"/>
      <c r="HM206" s="48"/>
      <c r="HN206" s="48"/>
      <c r="HO206" s="48"/>
      <c r="HP206" s="48"/>
      <c r="HQ206" s="48"/>
      <c r="HR206" s="48"/>
      <c r="HS206" s="48"/>
      <c r="HT206" s="48"/>
      <c r="HU206" s="48"/>
      <c r="HV206" s="48"/>
      <c r="HW206" s="48"/>
      <c r="HX206" s="48"/>
      <c r="HY206" s="48"/>
      <c r="HZ206" s="48"/>
      <c r="IA206" s="48"/>
      <c r="IB206" s="48"/>
      <c r="IC206" s="48"/>
      <c r="ID206" s="48"/>
      <c r="IE206" s="48"/>
      <c r="IF206" s="48"/>
      <c r="IG206" s="48"/>
      <c r="IH206" s="48"/>
    </row>
    <row r="207">
      <c r="A207" s="112" t="s">
        <v>394</v>
      </c>
      <c r="B207" s="58" t="s">
        <v>395</v>
      </c>
      <c r="C207" s="111" t="s">
        <v>6</v>
      </c>
      <c r="D207" s="113">
        <v>16.0</v>
      </c>
      <c r="E207" s="114">
        <v>16.0</v>
      </c>
      <c r="F207" s="96">
        <v>28.24</v>
      </c>
      <c r="G207" s="35">
        <f t="shared" si="22"/>
        <v>451.84</v>
      </c>
      <c r="H207" s="3"/>
      <c r="I207" s="3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  <c r="FT207" s="48"/>
      <c r="FU207" s="48"/>
      <c r="FV207" s="48"/>
      <c r="FW207" s="48"/>
      <c r="FX207" s="48"/>
      <c r="FY207" s="48"/>
      <c r="FZ207" s="48"/>
      <c r="GA207" s="48"/>
      <c r="GB207" s="48"/>
      <c r="GC207" s="48"/>
      <c r="GD207" s="48"/>
      <c r="GE207" s="48"/>
      <c r="GF207" s="48"/>
      <c r="GG207" s="48"/>
      <c r="GH207" s="48"/>
      <c r="GI207" s="48"/>
      <c r="GJ207" s="48"/>
      <c r="GK207" s="48"/>
      <c r="GL207" s="48"/>
      <c r="GM207" s="48"/>
      <c r="GN207" s="48"/>
      <c r="GO207" s="48"/>
      <c r="GP207" s="48"/>
      <c r="GQ207" s="48"/>
      <c r="GR207" s="48"/>
      <c r="GS207" s="48"/>
      <c r="GT207" s="48"/>
      <c r="GU207" s="48"/>
      <c r="GV207" s="48"/>
      <c r="GW207" s="48"/>
      <c r="GX207" s="48"/>
      <c r="GY207" s="48"/>
      <c r="GZ207" s="48"/>
      <c r="HA207" s="48"/>
      <c r="HB207" s="48"/>
      <c r="HC207" s="48"/>
      <c r="HD207" s="48"/>
      <c r="HE207" s="48"/>
      <c r="HF207" s="48"/>
      <c r="HG207" s="48"/>
      <c r="HH207" s="48"/>
      <c r="HI207" s="48"/>
      <c r="HJ207" s="48"/>
      <c r="HK207" s="48"/>
      <c r="HL207" s="48"/>
      <c r="HM207" s="48"/>
      <c r="HN207" s="48"/>
      <c r="HO207" s="48"/>
      <c r="HP207" s="48"/>
      <c r="HQ207" s="48"/>
      <c r="HR207" s="48"/>
      <c r="HS207" s="48"/>
      <c r="HT207" s="48"/>
      <c r="HU207" s="48"/>
      <c r="HV207" s="48"/>
      <c r="HW207" s="48"/>
      <c r="HX207" s="48"/>
      <c r="HY207" s="48"/>
      <c r="HZ207" s="48"/>
      <c r="IA207" s="48"/>
      <c r="IB207" s="48"/>
      <c r="IC207" s="48"/>
      <c r="ID207" s="48"/>
      <c r="IE207" s="48"/>
      <c r="IF207" s="48"/>
      <c r="IG207" s="48"/>
      <c r="IH207" s="48"/>
    </row>
    <row r="208">
      <c r="A208" s="112" t="s">
        <v>396</v>
      </c>
      <c r="B208" s="58" t="s">
        <v>397</v>
      </c>
      <c r="C208" s="111" t="s">
        <v>6</v>
      </c>
      <c r="D208" s="113">
        <v>4.0</v>
      </c>
      <c r="E208" s="114">
        <v>4.0</v>
      </c>
      <c r="F208" s="96">
        <v>38.61</v>
      </c>
      <c r="G208" s="35">
        <f t="shared" si="22"/>
        <v>154.44</v>
      </c>
      <c r="H208" s="3"/>
      <c r="I208" s="3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  <c r="FT208" s="48"/>
      <c r="FU208" s="48"/>
      <c r="FV208" s="48"/>
      <c r="FW208" s="48"/>
      <c r="FX208" s="48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48"/>
      <c r="GP208" s="48"/>
      <c r="GQ208" s="48"/>
      <c r="GR208" s="48"/>
      <c r="GS208" s="48"/>
      <c r="GT208" s="48"/>
      <c r="GU208" s="48"/>
      <c r="GV208" s="48"/>
      <c r="GW208" s="48"/>
      <c r="GX208" s="48"/>
      <c r="GY208" s="48"/>
      <c r="GZ208" s="48"/>
      <c r="HA208" s="48"/>
      <c r="HB208" s="48"/>
      <c r="HC208" s="48"/>
      <c r="HD208" s="48"/>
      <c r="HE208" s="48"/>
      <c r="HF208" s="48"/>
      <c r="HG208" s="48"/>
      <c r="HH208" s="48"/>
      <c r="HI208" s="48"/>
      <c r="HJ208" s="48"/>
      <c r="HK208" s="48"/>
      <c r="HL208" s="48"/>
      <c r="HM208" s="48"/>
      <c r="HN208" s="48"/>
      <c r="HO208" s="48"/>
      <c r="HP208" s="48"/>
      <c r="HQ208" s="48"/>
      <c r="HR208" s="48"/>
      <c r="HS208" s="48"/>
      <c r="HT208" s="48"/>
      <c r="HU208" s="48"/>
      <c r="HV208" s="48"/>
      <c r="HW208" s="48"/>
      <c r="HX208" s="48"/>
      <c r="HY208" s="48"/>
      <c r="HZ208" s="48"/>
      <c r="IA208" s="48"/>
      <c r="IB208" s="48"/>
      <c r="IC208" s="48"/>
      <c r="ID208" s="48"/>
      <c r="IE208" s="48"/>
      <c r="IF208" s="48"/>
      <c r="IG208" s="48"/>
      <c r="IH208" s="48"/>
    </row>
    <row r="209">
      <c r="A209" s="112" t="s">
        <v>398</v>
      </c>
      <c r="B209" s="58" t="s">
        <v>399</v>
      </c>
      <c r="C209" s="111" t="s">
        <v>6</v>
      </c>
      <c r="D209" s="113">
        <v>2.0</v>
      </c>
      <c r="E209" s="114">
        <v>2.0</v>
      </c>
      <c r="F209" s="96">
        <v>15.89</v>
      </c>
      <c r="G209" s="35">
        <f t="shared" si="22"/>
        <v>31.78</v>
      </c>
      <c r="H209" s="3"/>
      <c r="I209" s="3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  <c r="FT209" s="48"/>
      <c r="FU209" s="48"/>
      <c r="FV209" s="48"/>
      <c r="FW209" s="48"/>
      <c r="FX209" s="48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48"/>
      <c r="GP209" s="48"/>
      <c r="GQ209" s="48"/>
      <c r="GR209" s="48"/>
      <c r="GS209" s="48"/>
      <c r="GT209" s="48"/>
      <c r="GU209" s="48"/>
      <c r="GV209" s="48"/>
      <c r="GW209" s="48"/>
      <c r="GX209" s="48"/>
      <c r="GY209" s="48"/>
      <c r="GZ209" s="48"/>
      <c r="HA209" s="48"/>
      <c r="HB209" s="48"/>
      <c r="HC209" s="48"/>
      <c r="HD209" s="48"/>
      <c r="HE209" s="48"/>
      <c r="HF209" s="48"/>
      <c r="HG209" s="48"/>
      <c r="HH209" s="48"/>
      <c r="HI209" s="48"/>
      <c r="HJ209" s="48"/>
      <c r="HK209" s="48"/>
      <c r="HL209" s="48"/>
      <c r="HM209" s="48"/>
      <c r="HN209" s="48"/>
      <c r="HO209" s="48"/>
      <c r="HP209" s="48"/>
      <c r="HQ209" s="48"/>
      <c r="HR209" s="48"/>
      <c r="HS209" s="48"/>
      <c r="HT209" s="48"/>
      <c r="HU209" s="48"/>
      <c r="HV209" s="48"/>
      <c r="HW209" s="48"/>
      <c r="HX209" s="48"/>
      <c r="HY209" s="48"/>
      <c r="HZ209" s="48"/>
      <c r="IA209" s="48"/>
      <c r="IB209" s="48"/>
      <c r="IC209" s="48"/>
      <c r="ID209" s="48"/>
      <c r="IE209" s="48"/>
      <c r="IF209" s="48"/>
      <c r="IG209" s="48"/>
      <c r="IH209" s="48"/>
    </row>
    <row r="210">
      <c r="A210" s="112" t="s">
        <v>400</v>
      </c>
      <c r="B210" s="58" t="s">
        <v>401</v>
      </c>
      <c r="C210" s="111" t="s">
        <v>6</v>
      </c>
      <c r="D210" s="113">
        <v>21.0</v>
      </c>
      <c r="E210" s="114">
        <v>21.0</v>
      </c>
      <c r="F210" s="96">
        <v>27.21</v>
      </c>
      <c r="G210" s="35">
        <f t="shared" si="22"/>
        <v>571.41</v>
      </c>
      <c r="H210" s="3"/>
      <c r="I210" s="3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  <c r="FT210" s="48"/>
      <c r="FU210" s="48"/>
      <c r="FV210" s="48"/>
      <c r="FW210" s="48"/>
      <c r="FX210" s="48"/>
      <c r="FY210" s="48"/>
      <c r="FZ210" s="48"/>
      <c r="GA210" s="48"/>
      <c r="GB210" s="48"/>
      <c r="GC210" s="48"/>
      <c r="GD210" s="48"/>
      <c r="GE210" s="48"/>
      <c r="GF210" s="48"/>
      <c r="GG210" s="48"/>
      <c r="GH210" s="48"/>
      <c r="GI210" s="48"/>
      <c r="GJ210" s="48"/>
      <c r="GK210" s="48"/>
      <c r="GL210" s="48"/>
      <c r="GM210" s="48"/>
      <c r="GN210" s="48"/>
      <c r="GO210" s="48"/>
      <c r="GP210" s="48"/>
      <c r="GQ210" s="48"/>
      <c r="GR210" s="48"/>
      <c r="GS210" s="48"/>
      <c r="GT210" s="48"/>
      <c r="GU210" s="48"/>
      <c r="GV210" s="48"/>
      <c r="GW210" s="48"/>
      <c r="GX210" s="48"/>
      <c r="GY210" s="48"/>
      <c r="GZ210" s="48"/>
      <c r="HA210" s="48"/>
      <c r="HB210" s="48"/>
      <c r="HC210" s="48"/>
      <c r="HD210" s="48"/>
      <c r="HE210" s="48"/>
      <c r="HF210" s="48"/>
      <c r="HG210" s="48"/>
      <c r="HH210" s="48"/>
      <c r="HI210" s="48"/>
      <c r="HJ210" s="48"/>
      <c r="HK210" s="48"/>
      <c r="HL210" s="48"/>
      <c r="HM210" s="48"/>
      <c r="HN210" s="48"/>
      <c r="HO210" s="48"/>
      <c r="HP210" s="48"/>
      <c r="HQ210" s="48"/>
      <c r="HR210" s="48"/>
      <c r="HS210" s="48"/>
      <c r="HT210" s="48"/>
      <c r="HU210" s="48"/>
      <c r="HV210" s="48"/>
      <c r="HW210" s="48"/>
      <c r="HX210" s="48"/>
      <c r="HY210" s="48"/>
      <c r="HZ210" s="48"/>
      <c r="IA210" s="48"/>
      <c r="IB210" s="48"/>
      <c r="IC210" s="48"/>
      <c r="ID210" s="48"/>
      <c r="IE210" s="48"/>
      <c r="IF210" s="48"/>
      <c r="IG210" s="48"/>
      <c r="IH210" s="48"/>
    </row>
    <row r="211">
      <c r="A211" s="112" t="s">
        <v>402</v>
      </c>
      <c r="B211" s="58" t="s">
        <v>403</v>
      </c>
      <c r="C211" s="111" t="s">
        <v>6</v>
      </c>
      <c r="D211" s="113">
        <v>1.0</v>
      </c>
      <c r="E211" s="114">
        <v>1.0</v>
      </c>
      <c r="F211" s="96">
        <v>38.35</v>
      </c>
      <c r="G211" s="35">
        <f t="shared" si="22"/>
        <v>38.35</v>
      </c>
      <c r="H211" s="3"/>
      <c r="I211" s="3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  <c r="FT211" s="48"/>
      <c r="FU211" s="48"/>
      <c r="FV211" s="48"/>
      <c r="FW211" s="48"/>
      <c r="FX211" s="48"/>
      <c r="FY211" s="48"/>
      <c r="FZ211" s="48"/>
      <c r="GA211" s="48"/>
      <c r="GB211" s="48"/>
      <c r="GC211" s="48"/>
      <c r="GD211" s="48"/>
      <c r="GE211" s="48"/>
      <c r="GF211" s="48"/>
      <c r="GG211" s="48"/>
      <c r="GH211" s="48"/>
      <c r="GI211" s="48"/>
      <c r="GJ211" s="48"/>
      <c r="GK211" s="48"/>
      <c r="GL211" s="48"/>
      <c r="GM211" s="48"/>
      <c r="GN211" s="48"/>
      <c r="GO211" s="48"/>
      <c r="GP211" s="48"/>
      <c r="GQ211" s="48"/>
      <c r="GR211" s="48"/>
      <c r="GS211" s="48"/>
      <c r="GT211" s="48"/>
      <c r="GU211" s="48"/>
      <c r="GV211" s="48"/>
      <c r="GW211" s="48"/>
      <c r="GX211" s="48"/>
      <c r="GY211" s="48"/>
      <c r="GZ211" s="48"/>
      <c r="HA211" s="48"/>
      <c r="HB211" s="48"/>
      <c r="HC211" s="48"/>
      <c r="HD211" s="48"/>
      <c r="HE211" s="48"/>
      <c r="HF211" s="48"/>
      <c r="HG211" s="48"/>
      <c r="HH211" s="48"/>
      <c r="HI211" s="48"/>
      <c r="HJ211" s="48"/>
      <c r="HK211" s="48"/>
      <c r="HL211" s="48"/>
      <c r="HM211" s="48"/>
      <c r="HN211" s="48"/>
      <c r="HO211" s="48"/>
      <c r="HP211" s="48"/>
      <c r="HQ211" s="48"/>
      <c r="HR211" s="48"/>
      <c r="HS211" s="48"/>
      <c r="HT211" s="48"/>
      <c r="HU211" s="48"/>
      <c r="HV211" s="48"/>
      <c r="HW211" s="48"/>
      <c r="HX211" s="48"/>
      <c r="HY211" s="48"/>
      <c r="HZ211" s="48"/>
      <c r="IA211" s="48"/>
      <c r="IB211" s="48"/>
      <c r="IC211" s="48"/>
      <c r="ID211" s="48"/>
      <c r="IE211" s="48"/>
      <c r="IF211" s="48"/>
      <c r="IG211" s="48"/>
      <c r="IH211" s="48"/>
    </row>
    <row r="212">
      <c r="A212" s="112" t="s">
        <v>404</v>
      </c>
      <c r="B212" s="58" t="s">
        <v>405</v>
      </c>
      <c r="C212" s="111" t="s">
        <v>6</v>
      </c>
      <c r="D212" s="113">
        <v>4.0</v>
      </c>
      <c r="E212" s="114">
        <v>0.0</v>
      </c>
      <c r="F212" s="96">
        <v>70.09</v>
      </c>
      <c r="G212" s="35">
        <f t="shared" si="22"/>
        <v>0</v>
      </c>
      <c r="H212" s="3"/>
      <c r="I212" s="3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  <c r="FT212" s="48"/>
      <c r="FU212" s="48"/>
      <c r="FV212" s="48"/>
      <c r="FW212" s="48"/>
      <c r="FX212" s="48"/>
      <c r="FY212" s="48"/>
      <c r="FZ212" s="48"/>
      <c r="GA212" s="48"/>
      <c r="GB212" s="48"/>
      <c r="GC212" s="48"/>
      <c r="GD212" s="48"/>
      <c r="GE212" s="48"/>
      <c r="GF212" s="48"/>
      <c r="GG212" s="48"/>
      <c r="GH212" s="48"/>
      <c r="GI212" s="48"/>
      <c r="GJ212" s="48"/>
      <c r="GK212" s="48"/>
      <c r="GL212" s="48"/>
      <c r="GM212" s="48"/>
      <c r="GN212" s="48"/>
      <c r="GO212" s="48"/>
      <c r="GP212" s="48"/>
      <c r="GQ212" s="48"/>
      <c r="GR212" s="48"/>
      <c r="GS212" s="48"/>
      <c r="GT212" s="48"/>
      <c r="GU212" s="48"/>
      <c r="GV212" s="48"/>
      <c r="GW212" s="48"/>
      <c r="GX212" s="48"/>
      <c r="GY212" s="48"/>
      <c r="GZ212" s="48"/>
      <c r="HA212" s="48"/>
      <c r="HB212" s="48"/>
      <c r="HC212" s="48"/>
      <c r="HD212" s="48"/>
      <c r="HE212" s="48"/>
      <c r="HF212" s="48"/>
      <c r="HG212" s="48"/>
      <c r="HH212" s="48"/>
      <c r="HI212" s="48"/>
      <c r="HJ212" s="48"/>
      <c r="HK212" s="48"/>
      <c r="HL212" s="48"/>
      <c r="HM212" s="48"/>
      <c r="HN212" s="48"/>
      <c r="HO212" s="48"/>
      <c r="HP212" s="48"/>
      <c r="HQ212" s="48"/>
      <c r="HR212" s="48"/>
      <c r="HS212" s="48"/>
      <c r="HT212" s="48"/>
      <c r="HU212" s="48"/>
      <c r="HV212" s="48"/>
      <c r="HW212" s="48"/>
      <c r="HX212" s="48"/>
      <c r="HY212" s="48"/>
      <c r="HZ212" s="48"/>
      <c r="IA212" s="48"/>
      <c r="IB212" s="48"/>
      <c r="IC212" s="48"/>
      <c r="ID212" s="48"/>
      <c r="IE212" s="48"/>
      <c r="IF212" s="48"/>
      <c r="IG212" s="48"/>
      <c r="IH212" s="48"/>
    </row>
    <row r="213">
      <c r="A213" s="112" t="s">
        <v>406</v>
      </c>
      <c r="B213" s="58" t="s">
        <v>407</v>
      </c>
      <c r="C213" s="111" t="s">
        <v>6</v>
      </c>
      <c r="D213" s="113">
        <v>9.0</v>
      </c>
      <c r="E213" s="114">
        <v>9.0</v>
      </c>
      <c r="F213" s="96">
        <v>111.5</v>
      </c>
      <c r="G213" s="35">
        <f t="shared" si="22"/>
        <v>1003.5</v>
      </c>
      <c r="H213" s="3"/>
      <c r="I213" s="3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  <c r="FT213" s="48"/>
      <c r="FU213" s="48"/>
      <c r="FV213" s="48"/>
      <c r="FW213" s="48"/>
      <c r="FX213" s="48"/>
      <c r="FY213" s="48"/>
      <c r="FZ213" s="48"/>
      <c r="GA213" s="48"/>
      <c r="GB213" s="48"/>
      <c r="GC213" s="48"/>
      <c r="GD213" s="48"/>
      <c r="GE213" s="48"/>
      <c r="GF213" s="48"/>
      <c r="GG213" s="48"/>
      <c r="GH213" s="48"/>
      <c r="GI213" s="48"/>
      <c r="GJ213" s="48"/>
      <c r="GK213" s="48"/>
      <c r="GL213" s="48"/>
      <c r="GM213" s="48"/>
      <c r="GN213" s="48"/>
      <c r="GO213" s="48"/>
      <c r="GP213" s="48"/>
      <c r="GQ213" s="48"/>
      <c r="GR213" s="48"/>
      <c r="GS213" s="48"/>
      <c r="GT213" s="48"/>
      <c r="GU213" s="48"/>
      <c r="GV213" s="48"/>
      <c r="GW213" s="48"/>
      <c r="GX213" s="48"/>
      <c r="GY213" s="48"/>
      <c r="GZ213" s="48"/>
      <c r="HA213" s="48"/>
      <c r="HB213" s="48"/>
      <c r="HC213" s="48"/>
      <c r="HD213" s="48"/>
      <c r="HE213" s="48"/>
      <c r="HF213" s="48"/>
      <c r="HG213" s="48"/>
      <c r="HH213" s="48"/>
      <c r="HI213" s="48"/>
      <c r="HJ213" s="48"/>
      <c r="HK213" s="48"/>
      <c r="HL213" s="48"/>
      <c r="HM213" s="48"/>
      <c r="HN213" s="48"/>
      <c r="HO213" s="48"/>
      <c r="HP213" s="48"/>
      <c r="HQ213" s="48"/>
      <c r="HR213" s="48"/>
      <c r="HS213" s="48"/>
      <c r="HT213" s="48"/>
      <c r="HU213" s="48"/>
      <c r="HV213" s="48"/>
      <c r="HW213" s="48"/>
      <c r="HX213" s="48"/>
      <c r="HY213" s="48"/>
      <c r="HZ213" s="48"/>
      <c r="IA213" s="48"/>
      <c r="IB213" s="48"/>
      <c r="IC213" s="48"/>
      <c r="ID213" s="48"/>
      <c r="IE213" s="48"/>
      <c r="IF213" s="48"/>
      <c r="IG213" s="48"/>
      <c r="IH213" s="48"/>
    </row>
    <row r="214">
      <c r="A214" s="112" t="s">
        <v>408</v>
      </c>
      <c r="B214" s="58" t="s">
        <v>409</v>
      </c>
      <c r="C214" s="111" t="s">
        <v>6</v>
      </c>
      <c r="D214" s="113">
        <v>26.0</v>
      </c>
      <c r="E214" s="114">
        <v>26.0</v>
      </c>
      <c r="F214" s="96">
        <v>52.0</v>
      </c>
      <c r="G214" s="35">
        <f t="shared" si="22"/>
        <v>1352</v>
      </c>
      <c r="H214" s="3"/>
      <c r="I214" s="3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  <c r="FT214" s="48"/>
      <c r="FU214" s="48"/>
      <c r="FV214" s="48"/>
      <c r="FW214" s="48"/>
      <c r="FX214" s="48"/>
      <c r="FY214" s="48"/>
      <c r="FZ214" s="48"/>
      <c r="GA214" s="48"/>
      <c r="GB214" s="48"/>
      <c r="GC214" s="48"/>
      <c r="GD214" s="48"/>
      <c r="GE214" s="48"/>
      <c r="GF214" s="48"/>
      <c r="GG214" s="48"/>
      <c r="GH214" s="48"/>
      <c r="GI214" s="48"/>
      <c r="GJ214" s="48"/>
      <c r="GK214" s="48"/>
      <c r="GL214" s="48"/>
      <c r="GM214" s="48"/>
      <c r="GN214" s="48"/>
      <c r="GO214" s="48"/>
      <c r="GP214" s="48"/>
      <c r="GQ214" s="48"/>
      <c r="GR214" s="48"/>
      <c r="GS214" s="48"/>
      <c r="GT214" s="48"/>
      <c r="GU214" s="48"/>
      <c r="GV214" s="48"/>
      <c r="GW214" s="48"/>
      <c r="GX214" s="48"/>
      <c r="GY214" s="48"/>
      <c r="GZ214" s="48"/>
      <c r="HA214" s="48"/>
      <c r="HB214" s="48"/>
      <c r="HC214" s="48"/>
      <c r="HD214" s="48"/>
      <c r="HE214" s="48"/>
      <c r="HF214" s="48"/>
      <c r="HG214" s="48"/>
      <c r="HH214" s="48"/>
      <c r="HI214" s="48"/>
      <c r="HJ214" s="48"/>
      <c r="HK214" s="48"/>
      <c r="HL214" s="48"/>
      <c r="HM214" s="48"/>
      <c r="HN214" s="48"/>
      <c r="HO214" s="48"/>
      <c r="HP214" s="48"/>
      <c r="HQ214" s="48"/>
      <c r="HR214" s="48"/>
      <c r="HS214" s="48"/>
      <c r="HT214" s="48"/>
      <c r="HU214" s="48"/>
      <c r="HV214" s="48"/>
      <c r="HW214" s="48"/>
      <c r="HX214" s="48"/>
      <c r="HY214" s="48"/>
      <c r="HZ214" s="48"/>
      <c r="IA214" s="48"/>
      <c r="IB214" s="48"/>
      <c r="IC214" s="48"/>
      <c r="ID214" s="48"/>
      <c r="IE214" s="48"/>
      <c r="IF214" s="48"/>
      <c r="IG214" s="48"/>
      <c r="IH214" s="48"/>
    </row>
    <row r="215">
      <c r="A215" s="112" t="s">
        <v>410</v>
      </c>
      <c r="B215" s="49" t="s">
        <v>411</v>
      </c>
      <c r="C215" s="94" t="s">
        <v>6</v>
      </c>
      <c r="D215" s="115">
        <v>1.0</v>
      </c>
      <c r="E215" s="114">
        <v>0.0</v>
      </c>
      <c r="F215" s="101">
        <v>122.25</v>
      </c>
      <c r="G215" s="35">
        <v>0.0</v>
      </c>
      <c r="H215" s="3"/>
      <c r="I215" s="3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  <c r="FT215" s="48"/>
      <c r="FU215" s="48"/>
      <c r="FV215" s="48"/>
      <c r="FW215" s="48"/>
      <c r="FX215" s="48"/>
      <c r="FY215" s="48"/>
      <c r="FZ215" s="48"/>
      <c r="GA215" s="48"/>
      <c r="GB215" s="48"/>
      <c r="GC215" s="48"/>
      <c r="GD215" s="48"/>
      <c r="GE215" s="48"/>
      <c r="GF215" s="48"/>
      <c r="GG215" s="48"/>
      <c r="GH215" s="48"/>
      <c r="GI215" s="48"/>
      <c r="GJ215" s="48"/>
      <c r="GK215" s="48"/>
      <c r="GL215" s="48"/>
      <c r="GM215" s="48"/>
      <c r="GN215" s="48"/>
      <c r="GO215" s="48"/>
      <c r="GP215" s="48"/>
      <c r="GQ215" s="48"/>
      <c r="GR215" s="48"/>
      <c r="GS215" s="48"/>
      <c r="GT215" s="48"/>
      <c r="GU215" s="48"/>
      <c r="GV215" s="48"/>
      <c r="GW215" s="48"/>
      <c r="GX215" s="48"/>
      <c r="GY215" s="48"/>
      <c r="GZ215" s="48"/>
      <c r="HA215" s="48"/>
      <c r="HB215" s="48"/>
      <c r="HC215" s="48"/>
      <c r="HD215" s="48"/>
      <c r="HE215" s="48"/>
      <c r="HF215" s="48"/>
      <c r="HG215" s="48"/>
      <c r="HH215" s="48"/>
      <c r="HI215" s="48"/>
      <c r="HJ215" s="48"/>
      <c r="HK215" s="48"/>
      <c r="HL215" s="48"/>
      <c r="HM215" s="48"/>
      <c r="HN215" s="48"/>
      <c r="HO215" s="48"/>
      <c r="HP215" s="48"/>
      <c r="HQ215" s="48"/>
      <c r="HR215" s="48"/>
      <c r="HS215" s="48"/>
      <c r="HT215" s="48"/>
      <c r="HU215" s="48"/>
      <c r="HV215" s="48"/>
      <c r="HW215" s="48"/>
      <c r="HX215" s="48"/>
      <c r="HY215" s="48"/>
      <c r="HZ215" s="48"/>
      <c r="IA215" s="48"/>
      <c r="IB215" s="48"/>
      <c r="IC215" s="48"/>
      <c r="ID215" s="48"/>
      <c r="IE215" s="48"/>
      <c r="IF215" s="48"/>
      <c r="IG215" s="48"/>
      <c r="IH215" s="48"/>
    </row>
    <row r="216">
      <c r="A216" s="51" t="s">
        <v>412</v>
      </c>
      <c r="B216" s="52" t="s">
        <v>413</v>
      </c>
      <c r="C216" s="53" t="s">
        <v>414</v>
      </c>
      <c r="D216" s="54">
        <v>2.0</v>
      </c>
      <c r="E216" s="54">
        <v>0.0</v>
      </c>
      <c r="F216" s="55">
        <v>432.13</v>
      </c>
      <c r="G216" s="55">
        <f>F216*E216</f>
        <v>0</v>
      </c>
      <c r="H216" s="36"/>
      <c r="I216" s="36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</row>
    <row r="217">
      <c r="A217" s="23" t="s">
        <v>415</v>
      </c>
      <c r="B217" s="69" t="s">
        <v>416</v>
      </c>
      <c r="C217" s="70"/>
      <c r="D217" s="71"/>
      <c r="E217" s="27"/>
      <c r="F217" s="73"/>
      <c r="G217" s="74">
        <f>SUM(G218:G221)</f>
        <v>1756.36</v>
      </c>
      <c r="H217" s="3"/>
      <c r="I217" s="3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  <c r="FT217" s="48"/>
      <c r="FU217" s="48"/>
      <c r="FV217" s="48"/>
      <c r="FW217" s="48"/>
      <c r="FX217" s="48"/>
      <c r="FY217" s="48"/>
      <c r="FZ217" s="48"/>
      <c r="GA217" s="48"/>
      <c r="GB217" s="48"/>
      <c r="GC217" s="48"/>
      <c r="GD217" s="48"/>
      <c r="GE217" s="48"/>
      <c r="GF217" s="48"/>
      <c r="GG217" s="48"/>
      <c r="GH217" s="48"/>
      <c r="GI217" s="48"/>
      <c r="GJ217" s="48"/>
      <c r="GK217" s="48"/>
      <c r="GL217" s="48"/>
      <c r="GM217" s="48"/>
      <c r="GN217" s="48"/>
      <c r="GO217" s="48"/>
      <c r="GP217" s="48"/>
      <c r="GQ217" s="48"/>
      <c r="GR217" s="48"/>
      <c r="GS217" s="48"/>
      <c r="GT217" s="48"/>
      <c r="GU217" s="48"/>
      <c r="GV217" s="48"/>
      <c r="GW217" s="48"/>
      <c r="GX217" s="48"/>
      <c r="GY217" s="48"/>
      <c r="GZ217" s="48"/>
      <c r="HA217" s="48"/>
      <c r="HB217" s="48"/>
      <c r="HC217" s="48"/>
      <c r="HD217" s="48"/>
      <c r="HE217" s="48"/>
      <c r="HF217" s="48"/>
      <c r="HG217" s="48"/>
      <c r="HH217" s="48"/>
      <c r="HI217" s="48"/>
      <c r="HJ217" s="48"/>
      <c r="HK217" s="48"/>
      <c r="HL217" s="48"/>
      <c r="HM217" s="48"/>
      <c r="HN217" s="48"/>
      <c r="HO217" s="48"/>
      <c r="HP217" s="48"/>
      <c r="HQ217" s="48"/>
      <c r="HR217" s="48"/>
      <c r="HS217" s="48"/>
      <c r="HT217" s="48"/>
      <c r="HU217" s="48"/>
      <c r="HV217" s="48"/>
      <c r="HW217" s="48"/>
      <c r="HX217" s="48"/>
      <c r="HY217" s="48"/>
      <c r="HZ217" s="48"/>
      <c r="IA217" s="48"/>
      <c r="IB217" s="48"/>
      <c r="IC217" s="48"/>
      <c r="ID217" s="48"/>
      <c r="IE217" s="48"/>
      <c r="IF217" s="48"/>
      <c r="IG217" s="48"/>
      <c r="IH217" s="48"/>
    </row>
    <row r="218">
      <c r="A218" s="30" t="s">
        <v>417</v>
      </c>
      <c r="B218" s="49" t="s">
        <v>418</v>
      </c>
      <c r="C218" s="32" t="s">
        <v>6</v>
      </c>
      <c r="D218" s="33">
        <v>4.0</v>
      </c>
      <c r="E218" s="33">
        <v>4.0</v>
      </c>
      <c r="F218" s="101">
        <v>439.09</v>
      </c>
      <c r="G218" s="35">
        <f>F218*E218</f>
        <v>1756.36</v>
      </c>
      <c r="H218" s="3"/>
      <c r="I218" s="3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  <c r="FT218" s="48"/>
      <c r="FU218" s="48"/>
      <c r="FV218" s="48"/>
      <c r="FW218" s="48"/>
      <c r="FX218" s="48"/>
      <c r="FY218" s="48"/>
      <c r="FZ218" s="48"/>
      <c r="GA218" s="48"/>
      <c r="GB218" s="48"/>
      <c r="GC218" s="48"/>
      <c r="GD218" s="48"/>
      <c r="GE218" s="48"/>
      <c r="GF218" s="48"/>
      <c r="GG218" s="48"/>
      <c r="GH218" s="48"/>
      <c r="GI218" s="48"/>
      <c r="GJ218" s="48"/>
      <c r="GK218" s="48"/>
      <c r="GL218" s="48"/>
      <c r="GM218" s="48"/>
      <c r="GN218" s="48"/>
      <c r="GO218" s="48"/>
      <c r="GP218" s="48"/>
      <c r="GQ218" s="48"/>
      <c r="GR218" s="48"/>
      <c r="GS218" s="48"/>
      <c r="GT218" s="48"/>
      <c r="GU218" s="48"/>
      <c r="GV218" s="48"/>
      <c r="GW218" s="48"/>
      <c r="GX218" s="48"/>
      <c r="GY218" s="48"/>
      <c r="GZ218" s="48"/>
      <c r="HA218" s="48"/>
      <c r="HB218" s="48"/>
      <c r="HC218" s="48"/>
      <c r="HD218" s="48"/>
      <c r="HE218" s="48"/>
      <c r="HF218" s="48"/>
      <c r="HG218" s="48"/>
      <c r="HH218" s="48"/>
      <c r="HI218" s="48"/>
      <c r="HJ218" s="48"/>
      <c r="HK218" s="48"/>
      <c r="HL218" s="48"/>
      <c r="HM218" s="48"/>
      <c r="HN218" s="48"/>
      <c r="HO218" s="48"/>
      <c r="HP218" s="48"/>
      <c r="HQ218" s="48"/>
      <c r="HR218" s="48"/>
      <c r="HS218" s="48"/>
      <c r="HT218" s="48"/>
      <c r="HU218" s="48"/>
      <c r="HV218" s="48"/>
      <c r="HW218" s="48"/>
      <c r="HX218" s="48"/>
      <c r="HY218" s="48"/>
      <c r="HZ218" s="48"/>
      <c r="IA218" s="48"/>
      <c r="IB218" s="48"/>
      <c r="IC218" s="48"/>
      <c r="ID218" s="48"/>
      <c r="IE218" s="48"/>
      <c r="IF218" s="48"/>
      <c r="IG218" s="48"/>
      <c r="IH218" s="48"/>
    </row>
    <row r="219">
      <c r="A219" s="30" t="s">
        <v>419</v>
      </c>
      <c r="B219" s="49" t="s">
        <v>420</v>
      </c>
      <c r="C219" s="32" t="s">
        <v>6</v>
      </c>
      <c r="D219" s="33">
        <v>1.0</v>
      </c>
      <c r="E219" s="33">
        <v>0.0</v>
      </c>
      <c r="F219" s="101">
        <v>3878.11</v>
      </c>
      <c r="G219" s="35">
        <v>0.0</v>
      </c>
      <c r="H219" s="3"/>
      <c r="I219" s="3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  <c r="FT219" s="48"/>
      <c r="FU219" s="48"/>
      <c r="FV219" s="48"/>
      <c r="FW219" s="48"/>
      <c r="FX219" s="48"/>
      <c r="FY219" s="48"/>
      <c r="FZ219" s="48"/>
      <c r="GA219" s="48"/>
      <c r="GB219" s="48"/>
      <c r="GC219" s="48"/>
      <c r="GD219" s="48"/>
      <c r="GE219" s="48"/>
      <c r="GF219" s="48"/>
      <c r="GG219" s="48"/>
      <c r="GH219" s="48"/>
      <c r="GI219" s="48"/>
      <c r="GJ219" s="48"/>
      <c r="GK219" s="48"/>
      <c r="GL219" s="48"/>
      <c r="GM219" s="48"/>
      <c r="GN219" s="48"/>
      <c r="GO219" s="48"/>
      <c r="GP219" s="48"/>
      <c r="GQ219" s="48"/>
      <c r="GR219" s="48"/>
      <c r="GS219" s="48"/>
      <c r="GT219" s="48"/>
      <c r="GU219" s="48"/>
      <c r="GV219" s="48"/>
      <c r="GW219" s="48"/>
      <c r="GX219" s="48"/>
      <c r="GY219" s="48"/>
      <c r="GZ219" s="48"/>
      <c r="HA219" s="48"/>
      <c r="HB219" s="48"/>
      <c r="HC219" s="48"/>
      <c r="HD219" s="48"/>
      <c r="HE219" s="48"/>
      <c r="HF219" s="48"/>
      <c r="HG219" s="48"/>
      <c r="HH219" s="48"/>
      <c r="HI219" s="48"/>
      <c r="HJ219" s="48"/>
      <c r="HK219" s="48"/>
      <c r="HL219" s="48"/>
      <c r="HM219" s="48"/>
      <c r="HN219" s="48"/>
      <c r="HO219" s="48"/>
      <c r="HP219" s="48"/>
      <c r="HQ219" s="48"/>
      <c r="HR219" s="48"/>
      <c r="HS219" s="48"/>
      <c r="HT219" s="48"/>
      <c r="HU219" s="48"/>
      <c r="HV219" s="48"/>
      <c r="HW219" s="48"/>
      <c r="HX219" s="48"/>
      <c r="HY219" s="48"/>
      <c r="HZ219" s="48"/>
      <c r="IA219" s="48"/>
      <c r="IB219" s="48"/>
      <c r="IC219" s="48"/>
      <c r="ID219" s="48"/>
      <c r="IE219" s="48"/>
      <c r="IF219" s="48"/>
      <c r="IG219" s="48"/>
      <c r="IH219" s="48"/>
    </row>
    <row r="220">
      <c r="A220" s="30" t="s">
        <v>421</v>
      </c>
      <c r="B220" s="49" t="s">
        <v>422</v>
      </c>
      <c r="C220" s="32" t="s">
        <v>6</v>
      </c>
      <c r="D220" s="33">
        <v>1.0</v>
      </c>
      <c r="E220" s="33">
        <v>0.0</v>
      </c>
      <c r="F220" s="101">
        <v>111.25</v>
      </c>
      <c r="G220" s="35">
        <v>0.0</v>
      </c>
      <c r="H220" s="3"/>
      <c r="I220" s="3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  <c r="FT220" s="48"/>
      <c r="FU220" s="48"/>
      <c r="FV220" s="48"/>
      <c r="FW220" s="48"/>
      <c r="FX220" s="48"/>
      <c r="FY220" s="48"/>
      <c r="FZ220" s="48"/>
      <c r="GA220" s="48"/>
      <c r="GB220" s="48"/>
      <c r="GC220" s="48"/>
      <c r="GD220" s="48"/>
      <c r="GE220" s="48"/>
      <c r="GF220" s="48"/>
      <c r="GG220" s="48"/>
      <c r="GH220" s="48"/>
      <c r="GI220" s="48"/>
      <c r="GJ220" s="48"/>
      <c r="GK220" s="48"/>
      <c r="GL220" s="48"/>
      <c r="GM220" s="48"/>
      <c r="GN220" s="48"/>
      <c r="GO220" s="48"/>
      <c r="GP220" s="48"/>
      <c r="GQ220" s="48"/>
      <c r="GR220" s="48"/>
      <c r="GS220" s="48"/>
      <c r="GT220" s="48"/>
      <c r="GU220" s="48"/>
      <c r="GV220" s="48"/>
      <c r="GW220" s="48"/>
      <c r="GX220" s="48"/>
      <c r="GY220" s="48"/>
      <c r="GZ220" s="48"/>
      <c r="HA220" s="48"/>
      <c r="HB220" s="48"/>
      <c r="HC220" s="48"/>
      <c r="HD220" s="48"/>
      <c r="HE220" s="48"/>
      <c r="HF220" s="48"/>
      <c r="HG220" s="48"/>
      <c r="HH220" s="48"/>
      <c r="HI220" s="48"/>
      <c r="HJ220" s="48"/>
      <c r="HK220" s="48"/>
      <c r="HL220" s="48"/>
      <c r="HM220" s="48"/>
      <c r="HN220" s="48"/>
      <c r="HO220" s="48"/>
      <c r="HP220" s="48"/>
      <c r="HQ220" s="48"/>
      <c r="HR220" s="48"/>
      <c r="HS220" s="48"/>
      <c r="HT220" s="48"/>
      <c r="HU220" s="48"/>
      <c r="HV220" s="48"/>
      <c r="HW220" s="48"/>
      <c r="HX220" s="48"/>
      <c r="HY220" s="48"/>
      <c r="HZ220" s="48"/>
      <c r="IA220" s="48"/>
      <c r="IB220" s="48"/>
      <c r="IC220" s="48"/>
      <c r="ID220" s="48"/>
      <c r="IE220" s="48"/>
      <c r="IF220" s="48"/>
      <c r="IG220" s="48"/>
      <c r="IH220" s="48"/>
    </row>
    <row r="221">
      <c r="A221" s="30" t="s">
        <v>423</v>
      </c>
      <c r="B221" s="93" t="s">
        <v>424</v>
      </c>
      <c r="C221" s="32" t="s">
        <v>16</v>
      </c>
      <c r="D221" s="33">
        <v>2.0</v>
      </c>
      <c r="E221" s="33">
        <v>0.0</v>
      </c>
      <c r="F221" s="101">
        <v>506.69</v>
      </c>
      <c r="G221" s="35">
        <v>0.0</v>
      </c>
      <c r="H221" s="3"/>
      <c r="I221" s="3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  <c r="FT221" s="48"/>
      <c r="FU221" s="48"/>
      <c r="FV221" s="48"/>
      <c r="FW221" s="48"/>
      <c r="FX221" s="48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48"/>
      <c r="GP221" s="48"/>
      <c r="GQ221" s="48"/>
      <c r="GR221" s="48"/>
      <c r="GS221" s="48"/>
      <c r="GT221" s="48"/>
      <c r="GU221" s="48"/>
      <c r="GV221" s="48"/>
      <c r="GW221" s="48"/>
      <c r="GX221" s="48"/>
      <c r="GY221" s="48"/>
      <c r="GZ221" s="48"/>
      <c r="HA221" s="48"/>
      <c r="HB221" s="48"/>
      <c r="HC221" s="48"/>
      <c r="HD221" s="48"/>
      <c r="HE221" s="48"/>
      <c r="HF221" s="48"/>
      <c r="HG221" s="48"/>
      <c r="HH221" s="48"/>
      <c r="HI221" s="48"/>
      <c r="HJ221" s="48"/>
      <c r="HK221" s="48"/>
      <c r="HL221" s="48"/>
      <c r="HM221" s="48"/>
      <c r="HN221" s="48"/>
      <c r="HO221" s="48"/>
      <c r="HP221" s="48"/>
      <c r="HQ221" s="48"/>
      <c r="HR221" s="48"/>
      <c r="HS221" s="48"/>
      <c r="HT221" s="48"/>
      <c r="HU221" s="48"/>
      <c r="HV221" s="48"/>
      <c r="HW221" s="48"/>
      <c r="HX221" s="48"/>
      <c r="HY221" s="48"/>
      <c r="HZ221" s="48"/>
      <c r="IA221" s="48"/>
      <c r="IB221" s="48"/>
      <c r="IC221" s="48"/>
      <c r="ID221" s="48"/>
      <c r="IE221" s="48"/>
      <c r="IF221" s="48"/>
      <c r="IG221" s="48"/>
      <c r="IH221" s="48"/>
    </row>
    <row r="222">
      <c r="A222" s="38" t="s">
        <v>425</v>
      </c>
      <c r="B222" s="39" t="s">
        <v>426</v>
      </c>
      <c r="C222" s="40"/>
      <c r="D222" s="41"/>
      <c r="E222" s="41"/>
      <c r="F222" s="42"/>
      <c r="G222" s="43">
        <f>ROUNDUP(SUM(G223:G261),2)</f>
        <v>55479.06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</row>
    <row r="223">
      <c r="A223" s="30" t="s">
        <v>427</v>
      </c>
      <c r="B223" s="49" t="s">
        <v>428</v>
      </c>
      <c r="C223" s="94" t="s">
        <v>6</v>
      </c>
      <c r="D223" s="115">
        <v>87.0</v>
      </c>
      <c r="E223" s="33">
        <v>0.0</v>
      </c>
      <c r="F223" s="101">
        <v>101.72</v>
      </c>
      <c r="G223" s="35">
        <v>0.0</v>
      </c>
      <c r="H223" s="3"/>
      <c r="I223" s="3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  <c r="FT223" s="48"/>
      <c r="FU223" s="48"/>
      <c r="FV223" s="48"/>
      <c r="FW223" s="48"/>
      <c r="FX223" s="48"/>
      <c r="FY223" s="48"/>
      <c r="FZ223" s="48"/>
      <c r="GA223" s="48"/>
      <c r="GB223" s="48"/>
      <c r="GC223" s="48"/>
      <c r="GD223" s="48"/>
      <c r="GE223" s="48"/>
      <c r="GF223" s="48"/>
      <c r="GG223" s="48"/>
      <c r="GH223" s="48"/>
      <c r="GI223" s="48"/>
      <c r="GJ223" s="48"/>
      <c r="GK223" s="48"/>
      <c r="GL223" s="48"/>
      <c r="GM223" s="48"/>
      <c r="GN223" s="48"/>
      <c r="GO223" s="48"/>
      <c r="GP223" s="48"/>
      <c r="GQ223" s="48"/>
      <c r="GR223" s="48"/>
      <c r="GS223" s="48"/>
      <c r="GT223" s="48"/>
      <c r="GU223" s="48"/>
      <c r="GV223" s="48"/>
      <c r="GW223" s="48"/>
      <c r="GX223" s="48"/>
      <c r="GY223" s="48"/>
      <c r="GZ223" s="48"/>
      <c r="HA223" s="48"/>
      <c r="HB223" s="48"/>
      <c r="HC223" s="48"/>
      <c r="HD223" s="48"/>
      <c r="HE223" s="48"/>
      <c r="HF223" s="48"/>
      <c r="HG223" s="48"/>
      <c r="HH223" s="48"/>
      <c r="HI223" s="48"/>
      <c r="HJ223" s="48"/>
      <c r="HK223" s="48"/>
      <c r="HL223" s="48"/>
      <c r="HM223" s="48"/>
      <c r="HN223" s="48"/>
      <c r="HO223" s="48"/>
      <c r="HP223" s="48"/>
      <c r="HQ223" s="48"/>
      <c r="HR223" s="48"/>
      <c r="HS223" s="48"/>
      <c r="HT223" s="48"/>
      <c r="HU223" s="48"/>
      <c r="HV223" s="48"/>
      <c r="HW223" s="48"/>
      <c r="HX223" s="48"/>
      <c r="HY223" s="48"/>
      <c r="HZ223" s="48"/>
      <c r="IA223" s="48"/>
      <c r="IB223" s="48"/>
      <c r="IC223" s="48"/>
      <c r="ID223" s="48"/>
      <c r="IE223" s="48"/>
      <c r="IF223" s="48"/>
      <c r="IG223" s="48"/>
      <c r="IH223" s="48"/>
    </row>
    <row r="224">
      <c r="A224" s="51" t="s">
        <v>429</v>
      </c>
      <c r="B224" s="52" t="s">
        <v>430</v>
      </c>
      <c r="C224" s="53" t="s">
        <v>6</v>
      </c>
      <c r="D224" s="54">
        <f>23+1</f>
        <v>24</v>
      </c>
      <c r="E224" s="54">
        <v>0.0</v>
      </c>
      <c r="F224" s="55">
        <v>84.29</v>
      </c>
      <c r="G224" s="55">
        <f t="shared" ref="G224:G261" si="23">F224*E224</f>
        <v>0</v>
      </c>
      <c r="H224" s="36"/>
      <c r="I224" s="36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</row>
    <row r="225">
      <c r="A225" s="51" t="s">
        <v>431</v>
      </c>
      <c r="B225" s="52" t="s">
        <v>432</v>
      </c>
      <c r="C225" s="108" t="s">
        <v>6</v>
      </c>
      <c r="D225" s="116">
        <v>5.0</v>
      </c>
      <c r="E225" s="54">
        <v>0.0</v>
      </c>
      <c r="F225" s="105">
        <v>3540.72</v>
      </c>
      <c r="G225" s="55">
        <f t="shared" si="23"/>
        <v>0</v>
      </c>
      <c r="H225" s="36"/>
      <c r="I225" s="36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  <c r="HY225" s="37"/>
      <c r="HZ225" s="37"/>
      <c r="IA225" s="37"/>
      <c r="IB225" s="37"/>
      <c r="IC225" s="37"/>
      <c r="ID225" s="37"/>
      <c r="IE225" s="37"/>
      <c r="IF225" s="37"/>
      <c r="IG225" s="37"/>
      <c r="IH225" s="37"/>
    </row>
    <row r="226">
      <c r="A226" s="51" t="s">
        <v>433</v>
      </c>
      <c r="B226" s="52" t="s">
        <v>434</v>
      </c>
      <c r="C226" s="108" t="s">
        <v>6</v>
      </c>
      <c r="D226" s="116">
        <v>9.0</v>
      </c>
      <c r="E226" s="54">
        <v>0.0</v>
      </c>
      <c r="F226" s="105">
        <v>24.27</v>
      </c>
      <c r="G226" s="55">
        <f t="shared" si="23"/>
        <v>0</v>
      </c>
      <c r="H226" s="36"/>
      <c r="I226" s="36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  <c r="HY226" s="37"/>
      <c r="HZ226" s="37"/>
      <c r="IA226" s="37"/>
      <c r="IB226" s="37"/>
      <c r="IC226" s="37"/>
      <c r="ID226" s="37"/>
      <c r="IE226" s="37"/>
      <c r="IF226" s="37"/>
      <c r="IG226" s="37"/>
      <c r="IH226" s="37"/>
    </row>
    <row r="227">
      <c r="A227" s="51" t="s">
        <v>435</v>
      </c>
      <c r="B227" s="52" t="s">
        <v>436</v>
      </c>
      <c r="C227" s="108" t="s">
        <v>6</v>
      </c>
      <c r="D227" s="116">
        <v>15.0</v>
      </c>
      <c r="E227" s="54">
        <v>0.0</v>
      </c>
      <c r="F227" s="105">
        <v>672.8</v>
      </c>
      <c r="G227" s="55">
        <f t="shared" si="23"/>
        <v>0</v>
      </c>
      <c r="H227" s="36"/>
      <c r="I227" s="36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  <c r="HY227" s="37"/>
      <c r="HZ227" s="37"/>
      <c r="IA227" s="37"/>
      <c r="IB227" s="37"/>
      <c r="IC227" s="37"/>
      <c r="ID227" s="37"/>
      <c r="IE227" s="37"/>
      <c r="IF227" s="37"/>
      <c r="IG227" s="37"/>
      <c r="IH227" s="37"/>
    </row>
    <row r="228">
      <c r="A228" s="51" t="s">
        <v>437</v>
      </c>
      <c r="B228" s="52" t="s">
        <v>438</v>
      </c>
      <c r="C228" s="108" t="s">
        <v>6</v>
      </c>
      <c r="D228" s="116">
        <v>4.0</v>
      </c>
      <c r="E228" s="54">
        <v>0.0</v>
      </c>
      <c r="F228" s="105">
        <v>3406.91</v>
      </c>
      <c r="G228" s="55">
        <f t="shared" si="23"/>
        <v>0</v>
      </c>
      <c r="H228" s="36"/>
      <c r="I228" s="36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</row>
    <row r="229">
      <c r="A229" s="51" t="s">
        <v>439</v>
      </c>
      <c r="B229" s="52" t="s">
        <v>440</v>
      </c>
      <c r="C229" s="108" t="s">
        <v>6</v>
      </c>
      <c r="D229" s="116">
        <v>8.0</v>
      </c>
      <c r="E229" s="54">
        <v>0.0</v>
      </c>
      <c r="F229" s="105">
        <v>195.86</v>
      </c>
      <c r="G229" s="55">
        <f t="shared" si="23"/>
        <v>0</v>
      </c>
      <c r="H229" s="36"/>
      <c r="I229" s="36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  <c r="HY229" s="37"/>
      <c r="HZ229" s="37"/>
      <c r="IA229" s="37"/>
      <c r="IB229" s="37"/>
      <c r="IC229" s="37"/>
      <c r="ID229" s="37"/>
      <c r="IE229" s="37"/>
      <c r="IF229" s="37"/>
      <c r="IG229" s="37"/>
      <c r="IH229" s="37"/>
    </row>
    <row r="230">
      <c r="A230" s="51" t="s">
        <v>441</v>
      </c>
      <c r="B230" s="52" t="s">
        <v>442</v>
      </c>
      <c r="C230" s="108" t="s">
        <v>26</v>
      </c>
      <c r="D230" s="116">
        <v>31.84</v>
      </c>
      <c r="E230" s="54">
        <v>31.84</v>
      </c>
      <c r="F230" s="105">
        <v>15.97</v>
      </c>
      <c r="G230" s="55">
        <f t="shared" si="23"/>
        <v>508.4848</v>
      </c>
      <c r="H230" s="36"/>
      <c r="I230" s="36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  <c r="HI230" s="37"/>
      <c r="HJ230" s="37"/>
      <c r="HK230" s="37"/>
      <c r="HL230" s="37"/>
      <c r="HM230" s="37"/>
      <c r="HN230" s="37"/>
      <c r="HO230" s="37"/>
      <c r="HP230" s="37"/>
      <c r="HQ230" s="37"/>
      <c r="HR230" s="37"/>
      <c r="HS230" s="37"/>
      <c r="HT230" s="37"/>
      <c r="HU230" s="37"/>
      <c r="HV230" s="37"/>
      <c r="HW230" s="37"/>
      <c r="HX230" s="37"/>
      <c r="HY230" s="37"/>
      <c r="HZ230" s="37"/>
      <c r="IA230" s="37"/>
      <c r="IB230" s="37"/>
      <c r="IC230" s="37"/>
      <c r="ID230" s="37"/>
      <c r="IE230" s="37"/>
      <c r="IF230" s="37"/>
      <c r="IG230" s="37"/>
      <c r="IH230" s="37"/>
    </row>
    <row r="231">
      <c r="A231" s="51" t="s">
        <v>443</v>
      </c>
      <c r="B231" s="52" t="s">
        <v>444</v>
      </c>
      <c r="C231" s="108" t="s">
        <v>26</v>
      </c>
      <c r="D231" s="116">
        <v>1067.92</v>
      </c>
      <c r="E231" s="54">
        <v>1067.92</v>
      </c>
      <c r="F231" s="105">
        <v>11.64</v>
      </c>
      <c r="G231" s="55">
        <f t="shared" si="23"/>
        <v>12430.5888</v>
      </c>
      <c r="H231" s="36"/>
      <c r="I231" s="36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</row>
    <row r="232">
      <c r="A232" s="51" t="s">
        <v>445</v>
      </c>
      <c r="B232" s="52" t="s">
        <v>446</v>
      </c>
      <c r="C232" s="53" t="s">
        <v>26</v>
      </c>
      <c r="D232" s="54">
        <f>41.41+15</f>
        <v>56.41</v>
      </c>
      <c r="E232" s="54">
        <v>41.41</v>
      </c>
      <c r="F232" s="55">
        <v>10.47</v>
      </c>
      <c r="G232" s="55">
        <f t="shared" si="23"/>
        <v>433.5627</v>
      </c>
      <c r="H232" s="36"/>
      <c r="I232" s="36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  <c r="HY232" s="37"/>
      <c r="HZ232" s="37"/>
      <c r="IA232" s="37"/>
      <c r="IB232" s="37"/>
      <c r="IC232" s="37"/>
      <c r="ID232" s="37"/>
      <c r="IE232" s="37"/>
      <c r="IF232" s="37"/>
      <c r="IG232" s="37"/>
      <c r="IH232" s="37"/>
    </row>
    <row r="233">
      <c r="A233" s="51" t="s">
        <v>447</v>
      </c>
      <c r="B233" s="52" t="s">
        <v>448</v>
      </c>
      <c r="C233" s="108" t="s">
        <v>26</v>
      </c>
      <c r="D233" s="116">
        <v>137.28</v>
      </c>
      <c r="E233" s="54">
        <v>137.28</v>
      </c>
      <c r="F233" s="105">
        <v>17.03</v>
      </c>
      <c r="G233" s="55">
        <f t="shared" si="23"/>
        <v>2337.8784</v>
      </c>
      <c r="H233" s="36"/>
      <c r="I233" s="36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  <c r="HY233" s="37"/>
      <c r="HZ233" s="37"/>
      <c r="IA233" s="37"/>
      <c r="IB233" s="37"/>
      <c r="IC233" s="37"/>
      <c r="ID233" s="37"/>
      <c r="IE233" s="37"/>
      <c r="IF233" s="37"/>
      <c r="IG233" s="37"/>
      <c r="IH233" s="37"/>
    </row>
    <row r="234">
      <c r="A234" s="51" t="s">
        <v>449</v>
      </c>
      <c r="B234" s="52" t="s">
        <v>450</v>
      </c>
      <c r="C234" s="53" t="s">
        <v>6</v>
      </c>
      <c r="D234" s="54">
        <f>165+2</f>
        <v>167</v>
      </c>
      <c r="E234" s="54">
        <v>165.0</v>
      </c>
      <c r="F234" s="55">
        <v>16.19</v>
      </c>
      <c r="G234" s="55">
        <f t="shared" si="23"/>
        <v>2671.35</v>
      </c>
      <c r="H234" s="36"/>
      <c r="I234" s="36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  <c r="HY234" s="37"/>
      <c r="HZ234" s="37"/>
      <c r="IA234" s="37"/>
      <c r="IB234" s="37"/>
      <c r="IC234" s="37"/>
      <c r="ID234" s="37"/>
      <c r="IE234" s="37"/>
      <c r="IF234" s="37"/>
      <c r="IG234" s="37"/>
      <c r="IH234" s="37"/>
    </row>
    <row r="235">
      <c r="A235" s="51" t="s">
        <v>451</v>
      </c>
      <c r="B235" s="52" t="s">
        <v>452</v>
      </c>
      <c r="C235" s="108" t="s">
        <v>6</v>
      </c>
      <c r="D235" s="116">
        <v>182.0</v>
      </c>
      <c r="E235" s="54">
        <v>182.0</v>
      </c>
      <c r="F235" s="105">
        <v>12.11</v>
      </c>
      <c r="G235" s="55">
        <f t="shared" si="23"/>
        <v>2204.02</v>
      </c>
      <c r="H235" s="36"/>
      <c r="I235" s="36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  <c r="HP235" s="37"/>
      <c r="HQ235" s="37"/>
      <c r="HR235" s="37"/>
      <c r="HS235" s="37"/>
      <c r="HT235" s="37"/>
      <c r="HU235" s="37"/>
      <c r="HV235" s="37"/>
      <c r="HW235" s="37"/>
      <c r="HX235" s="37"/>
      <c r="HY235" s="37"/>
      <c r="HZ235" s="37"/>
      <c r="IA235" s="37"/>
      <c r="IB235" s="37"/>
      <c r="IC235" s="37"/>
      <c r="ID235" s="37"/>
      <c r="IE235" s="37"/>
      <c r="IF235" s="37"/>
      <c r="IG235" s="37"/>
      <c r="IH235" s="37"/>
    </row>
    <row r="236">
      <c r="A236" s="51" t="s">
        <v>453</v>
      </c>
      <c r="B236" s="52" t="s">
        <v>454</v>
      </c>
      <c r="C236" s="108" t="s">
        <v>6</v>
      </c>
      <c r="D236" s="116">
        <v>5.0</v>
      </c>
      <c r="E236" s="54">
        <v>5.0</v>
      </c>
      <c r="F236" s="105">
        <v>10.9</v>
      </c>
      <c r="G236" s="55">
        <f t="shared" si="23"/>
        <v>54.5</v>
      </c>
      <c r="H236" s="36"/>
      <c r="I236" s="36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  <c r="ID236" s="37"/>
      <c r="IE236" s="37"/>
      <c r="IF236" s="37"/>
      <c r="IG236" s="37"/>
      <c r="IH236" s="37"/>
    </row>
    <row r="237">
      <c r="A237" s="51" t="s">
        <v>455</v>
      </c>
      <c r="B237" s="52" t="s">
        <v>456</v>
      </c>
      <c r="C237" s="108" t="s">
        <v>6</v>
      </c>
      <c r="D237" s="116">
        <v>3.0</v>
      </c>
      <c r="E237" s="54">
        <v>3.0</v>
      </c>
      <c r="F237" s="105">
        <v>22.88</v>
      </c>
      <c r="G237" s="55">
        <f t="shared" si="23"/>
        <v>68.64</v>
      </c>
      <c r="H237" s="36"/>
      <c r="I237" s="36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  <c r="HY237" s="37"/>
      <c r="HZ237" s="37"/>
      <c r="IA237" s="37"/>
      <c r="IB237" s="37"/>
      <c r="IC237" s="37"/>
      <c r="ID237" s="37"/>
      <c r="IE237" s="37"/>
      <c r="IF237" s="37"/>
      <c r="IG237" s="37"/>
      <c r="IH237" s="37"/>
    </row>
    <row r="238">
      <c r="A238" s="51" t="s">
        <v>457</v>
      </c>
      <c r="B238" s="52" t="s">
        <v>458</v>
      </c>
      <c r="C238" s="108" t="s">
        <v>6</v>
      </c>
      <c r="D238" s="116">
        <v>10.0</v>
      </c>
      <c r="E238" s="54">
        <v>10.0</v>
      </c>
      <c r="F238" s="105">
        <v>6.86</v>
      </c>
      <c r="G238" s="55">
        <f t="shared" si="23"/>
        <v>68.6</v>
      </c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</row>
    <row r="239">
      <c r="A239" s="51" t="s">
        <v>459</v>
      </c>
      <c r="B239" s="52" t="s">
        <v>460</v>
      </c>
      <c r="C239" s="108" t="s">
        <v>6</v>
      </c>
      <c r="D239" s="116">
        <v>6.0</v>
      </c>
      <c r="E239" s="54">
        <v>6.0</v>
      </c>
      <c r="F239" s="105">
        <v>15.1</v>
      </c>
      <c r="G239" s="55">
        <f t="shared" si="23"/>
        <v>90.6</v>
      </c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  <c r="ID239" s="37"/>
      <c r="IE239" s="37"/>
      <c r="IF239" s="37"/>
      <c r="IG239" s="37"/>
      <c r="IH239" s="37"/>
    </row>
    <row r="240">
      <c r="A240" s="51" t="s">
        <v>461</v>
      </c>
      <c r="B240" s="52" t="s">
        <v>462</v>
      </c>
      <c r="C240" s="108" t="s">
        <v>6</v>
      </c>
      <c r="D240" s="116">
        <v>32.0</v>
      </c>
      <c r="E240" s="54">
        <v>32.0</v>
      </c>
      <c r="F240" s="105">
        <v>27.97</v>
      </c>
      <c r="G240" s="55">
        <f t="shared" si="23"/>
        <v>895.04</v>
      </c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  <c r="ID240" s="37"/>
      <c r="IE240" s="37"/>
      <c r="IF240" s="37"/>
      <c r="IG240" s="37"/>
      <c r="IH240" s="37"/>
    </row>
    <row r="241">
      <c r="A241" s="51" t="s">
        <v>463</v>
      </c>
      <c r="B241" s="52" t="s">
        <v>464</v>
      </c>
      <c r="C241" s="108" t="s">
        <v>6</v>
      </c>
      <c r="D241" s="116">
        <v>3.0</v>
      </c>
      <c r="E241" s="54">
        <v>3.0</v>
      </c>
      <c r="F241" s="105">
        <v>44.23</v>
      </c>
      <c r="G241" s="55">
        <f t="shared" si="23"/>
        <v>132.69</v>
      </c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  <c r="ID241" s="37"/>
      <c r="IE241" s="37"/>
      <c r="IF241" s="37"/>
      <c r="IG241" s="37"/>
      <c r="IH241" s="37"/>
    </row>
    <row r="242">
      <c r="A242" s="51" t="s">
        <v>465</v>
      </c>
      <c r="B242" s="52" t="s">
        <v>466</v>
      </c>
      <c r="C242" s="108" t="s">
        <v>6</v>
      </c>
      <c r="D242" s="116">
        <v>1.0</v>
      </c>
      <c r="E242" s="54">
        <v>1.0</v>
      </c>
      <c r="F242" s="105">
        <v>56.7</v>
      </c>
      <c r="G242" s="55">
        <f t="shared" si="23"/>
        <v>56.7</v>
      </c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</row>
    <row r="243">
      <c r="A243" s="51" t="s">
        <v>467</v>
      </c>
      <c r="B243" s="52" t="s">
        <v>468</v>
      </c>
      <c r="C243" s="108" t="s">
        <v>6</v>
      </c>
      <c r="D243" s="116">
        <v>29.0</v>
      </c>
      <c r="E243" s="54">
        <v>29.0</v>
      </c>
      <c r="F243" s="105">
        <v>49.87</v>
      </c>
      <c r="G243" s="55">
        <f t="shared" si="23"/>
        <v>1446.23</v>
      </c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</row>
    <row r="244">
      <c r="A244" s="51" t="s">
        <v>469</v>
      </c>
      <c r="B244" s="52" t="s">
        <v>470</v>
      </c>
      <c r="C244" s="108" t="s">
        <v>6</v>
      </c>
      <c r="D244" s="116">
        <v>1.0</v>
      </c>
      <c r="E244" s="54">
        <v>1.0</v>
      </c>
      <c r="F244" s="105">
        <v>4.47</v>
      </c>
      <c r="G244" s="55">
        <f t="shared" si="23"/>
        <v>4.47</v>
      </c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</row>
    <row r="245">
      <c r="A245" s="51" t="s">
        <v>471</v>
      </c>
      <c r="B245" s="52" t="s">
        <v>472</v>
      </c>
      <c r="C245" s="53" t="s">
        <v>6</v>
      </c>
      <c r="D245" s="54">
        <f>10+2</f>
        <v>12</v>
      </c>
      <c r="E245" s="54">
        <v>0.0</v>
      </c>
      <c r="F245" s="55">
        <v>33.67</v>
      </c>
      <c r="G245" s="55">
        <f t="shared" si="23"/>
        <v>0</v>
      </c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</row>
    <row r="246">
      <c r="A246" s="51" t="s">
        <v>473</v>
      </c>
      <c r="B246" s="52" t="s">
        <v>474</v>
      </c>
      <c r="C246" s="108" t="s">
        <v>6</v>
      </c>
      <c r="D246" s="116">
        <v>50.0</v>
      </c>
      <c r="E246" s="54">
        <v>50.0</v>
      </c>
      <c r="F246" s="105">
        <v>55.57</v>
      </c>
      <c r="G246" s="55">
        <f t="shared" si="23"/>
        <v>2778.5</v>
      </c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  <c r="ID246" s="37"/>
      <c r="IE246" s="37"/>
      <c r="IF246" s="37"/>
      <c r="IG246" s="37"/>
      <c r="IH246" s="37"/>
    </row>
    <row r="247">
      <c r="A247" s="51" t="s">
        <v>475</v>
      </c>
      <c r="B247" s="52" t="s">
        <v>476</v>
      </c>
      <c r="C247" s="53" t="s">
        <v>6</v>
      </c>
      <c r="D247" s="54">
        <f>16+10</f>
        <v>26</v>
      </c>
      <c r="E247" s="54">
        <v>0.0</v>
      </c>
      <c r="F247" s="55">
        <v>46.58</v>
      </c>
      <c r="G247" s="55">
        <f t="shared" si="23"/>
        <v>0</v>
      </c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</row>
    <row r="248">
      <c r="A248" s="51" t="s">
        <v>477</v>
      </c>
      <c r="B248" s="52" t="s">
        <v>478</v>
      </c>
      <c r="C248" s="108" t="s">
        <v>6</v>
      </c>
      <c r="D248" s="116">
        <v>3.0</v>
      </c>
      <c r="E248" s="54">
        <v>3.0</v>
      </c>
      <c r="F248" s="105">
        <v>386.9</v>
      </c>
      <c r="G248" s="55">
        <f t="shared" si="23"/>
        <v>1160.7</v>
      </c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  <c r="ID248" s="37"/>
      <c r="IE248" s="37"/>
      <c r="IF248" s="37"/>
      <c r="IG248" s="37"/>
      <c r="IH248" s="37"/>
    </row>
    <row r="249">
      <c r="A249" s="51" t="s">
        <v>479</v>
      </c>
      <c r="B249" s="52" t="s">
        <v>480</v>
      </c>
      <c r="C249" s="108" t="s">
        <v>6</v>
      </c>
      <c r="D249" s="116">
        <v>1.0</v>
      </c>
      <c r="E249" s="54">
        <v>1.0</v>
      </c>
      <c r="F249" s="105">
        <v>532.37</v>
      </c>
      <c r="G249" s="55">
        <f t="shared" si="23"/>
        <v>532.37</v>
      </c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</row>
    <row r="250">
      <c r="A250" s="51" t="s">
        <v>481</v>
      </c>
      <c r="B250" s="52" t="s">
        <v>482</v>
      </c>
      <c r="C250" s="108" t="s">
        <v>6</v>
      </c>
      <c r="D250" s="116">
        <v>23.0</v>
      </c>
      <c r="E250" s="54">
        <v>23.0</v>
      </c>
      <c r="F250" s="105">
        <v>13.72</v>
      </c>
      <c r="G250" s="55">
        <f t="shared" si="23"/>
        <v>315.56</v>
      </c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  <c r="ID250" s="37"/>
      <c r="IE250" s="37"/>
      <c r="IF250" s="37"/>
      <c r="IG250" s="37"/>
      <c r="IH250" s="37"/>
    </row>
    <row r="251">
      <c r="A251" s="51" t="s">
        <v>483</v>
      </c>
      <c r="B251" s="52" t="s">
        <v>484</v>
      </c>
      <c r="C251" s="108" t="s">
        <v>6</v>
      </c>
      <c r="D251" s="116">
        <v>4.0</v>
      </c>
      <c r="E251" s="54">
        <v>4.0</v>
      </c>
      <c r="F251" s="105">
        <v>89.26</v>
      </c>
      <c r="G251" s="55">
        <f t="shared" si="23"/>
        <v>357.04</v>
      </c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  <c r="ID251" s="37"/>
      <c r="IE251" s="37"/>
      <c r="IF251" s="37"/>
      <c r="IG251" s="37"/>
      <c r="IH251" s="37"/>
    </row>
    <row r="252">
      <c r="A252" s="51" t="s">
        <v>485</v>
      </c>
      <c r="B252" s="52" t="s">
        <v>486</v>
      </c>
      <c r="C252" s="108" t="s">
        <v>6</v>
      </c>
      <c r="D252" s="116">
        <v>3.0</v>
      </c>
      <c r="E252" s="54">
        <v>2.0</v>
      </c>
      <c r="F252" s="105">
        <v>159.51</v>
      </c>
      <c r="G252" s="55">
        <f t="shared" si="23"/>
        <v>319.02</v>
      </c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  <c r="ID252" s="37"/>
      <c r="IE252" s="37"/>
      <c r="IF252" s="37"/>
      <c r="IG252" s="37"/>
      <c r="IH252" s="37"/>
    </row>
    <row r="253">
      <c r="A253" s="51" t="s">
        <v>487</v>
      </c>
      <c r="B253" s="52" t="s">
        <v>488</v>
      </c>
      <c r="C253" s="108" t="s">
        <v>6</v>
      </c>
      <c r="D253" s="116">
        <v>3.0</v>
      </c>
      <c r="E253" s="54">
        <v>3.0</v>
      </c>
      <c r="F253" s="105">
        <v>201.75</v>
      </c>
      <c r="G253" s="55">
        <f t="shared" si="23"/>
        <v>605.25</v>
      </c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  <c r="ID253" s="37"/>
      <c r="IE253" s="37"/>
      <c r="IF253" s="37"/>
      <c r="IG253" s="37"/>
      <c r="IH253" s="37"/>
    </row>
    <row r="254">
      <c r="A254" s="51" t="s">
        <v>489</v>
      </c>
      <c r="B254" s="52" t="s">
        <v>490</v>
      </c>
      <c r="C254" s="108" t="s">
        <v>6</v>
      </c>
      <c r="D254" s="116">
        <v>4.0</v>
      </c>
      <c r="E254" s="54">
        <v>4.0</v>
      </c>
      <c r="F254" s="105">
        <v>117.86</v>
      </c>
      <c r="G254" s="55">
        <f t="shared" si="23"/>
        <v>471.44</v>
      </c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</row>
    <row r="255">
      <c r="A255" s="51" t="s">
        <v>491</v>
      </c>
      <c r="B255" s="52" t="s">
        <v>492</v>
      </c>
      <c r="C255" s="108" t="s">
        <v>6</v>
      </c>
      <c r="D255" s="116">
        <v>1.0</v>
      </c>
      <c r="E255" s="54">
        <v>0.0</v>
      </c>
      <c r="F255" s="105">
        <v>2823.78</v>
      </c>
      <c r="G255" s="55">
        <f t="shared" si="23"/>
        <v>0</v>
      </c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</row>
    <row r="256">
      <c r="A256" s="51" t="s">
        <v>493</v>
      </c>
      <c r="B256" s="52" t="s">
        <v>494</v>
      </c>
      <c r="C256" s="108" t="s">
        <v>6</v>
      </c>
      <c r="D256" s="116">
        <v>4.0</v>
      </c>
      <c r="E256" s="54">
        <v>4.0</v>
      </c>
      <c r="F256" s="105">
        <v>27.9</v>
      </c>
      <c r="G256" s="55">
        <f t="shared" si="23"/>
        <v>111.6</v>
      </c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</row>
    <row r="257">
      <c r="A257" s="51" t="s">
        <v>495</v>
      </c>
      <c r="B257" s="52" t="s">
        <v>496</v>
      </c>
      <c r="C257" s="108" t="s">
        <v>6</v>
      </c>
      <c r="D257" s="116">
        <v>27.0</v>
      </c>
      <c r="E257" s="54">
        <v>0.0</v>
      </c>
      <c r="F257" s="105">
        <v>85.54</v>
      </c>
      <c r="G257" s="55">
        <f t="shared" si="23"/>
        <v>0</v>
      </c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</row>
    <row r="258">
      <c r="A258" s="51" t="s">
        <v>497</v>
      </c>
      <c r="B258" s="52" t="s">
        <v>498</v>
      </c>
      <c r="C258" s="108" t="s">
        <v>6</v>
      </c>
      <c r="D258" s="116">
        <v>13.0</v>
      </c>
      <c r="E258" s="54">
        <v>0.0</v>
      </c>
      <c r="F258" s="105">
        <v>198.35</v>
      </c>
      <c r="G258" s="55">
        <f t="shared" si="23"/>
        <v>0</v>
      </c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</row>
    <row r="259">
      <c r="A259" s="51" t="s">
        <v>499</v>
      </c>
      <c r="B259" s="52" t="s">
        <v>500</v>
      </c>
      <c r="C259" s="53" t="s">
        <v>26</v>
      </c>
      <c r="D259" s="54">
        <f>4290.7+45</f>
        <v>4335.7</v>
      </c>
      <c r="E259" s="54">
        <v>4290.7</v>
      </c>
      <c r="F259" s="55">
        <v>4.58</v>
      </c>
      <c r="G259" s="55">
        <f t="shared" si="23"/>
        <v>19651.406</v>
      </c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  <c r="ID259" s="37"/>
      <c r="IE259" s="37"/>
      <c r="IF259" s="37"/>
      <c r="IG259" s="37"/>
      <c r="IH259" s="37"/>
    </row>
    <row r="260">
      <c r="A260" s="51" t="s">
        <v>501</v>
      </c>
      <c r="B260" s="52" t="s">
        <v>502</v>
      </c>
      <c r="C260" s="108" t="s">
        <v>26</v>
      </c>
      <c r="D260" s="116">
        <v>215.5</v>
      </c>
      <c r="E260" s="54">
        <v>215.5</v>
      </c>
      <c r="F260" s="105">
        <v>11.73</v>
      </c>
      <c r="G260" s="55">
        <f t="shared" si="23"/>
        <v>2527.815</v>
      </c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  <c r="ID260" s="37"/>
      <c r="IE260" s="37"/>
      <c r="IF260" s="37"/>
      <c r="IG260" s="37"/>
      <c r="IH260" s="37"/>
    </row>
    <row r="261">
      <c r="A261" s="51" t="s">
        <v>503</v>
      </c>
      <c r="B261" s="52" t="s">
        <v>504</v>
      </c>
      <c r="C261" s="108" t="s">
        <v>26</v>
      </c>
      <c r="D261" s="116">
        <v>193.5</v>
      </c>
      <c r="E261" s="54">
        <v>193.5</v>
      </c>
      <c r="F261" s="105">
        <v>16.77</v>
      </c>
      <c r="G261" s="55">
        <f t="shared" si="23"/>
        <v>3244.995</v>
      </c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  <c r="ID261" s="37"/>
      <c r="IE261" s="37"/>
      <c r="IF261" s="37"/>
      <c r="IG261" s="37"/>
      <c r="IH261" s="37"/>
    </row>
    <row r="262">
      <c r="A262" s="38" t="s">
        <v>505</v>
      </c>
      <c r="B262" s="39" t="s">
        <v>506</v>
      </c>
      <c r="C262" s="40"/>
      <c r="D262" s="41"/>
      <c r="E262" s="41"/>
      <c r="F262" s="42"/>
      <c r="G262" s="43">
        <f>G263+G270</f>
        <v>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</row>
    <row r="263">
      <c r="A263" s="44" t="s">
        <v>507</v>
      </c>
      <c r="B263" s="45" t="s">
        <v>508</v>
      </c>
      <c r="C263" s="59"/>
      <c r="D263" s="27"/>
      <c r="E263" s="27"/>
      <c r="F263" s="28"/>
      <c r="G263" s="29">
        <f>SUM(G264:G269)</f>
        <v>0</v>
      </c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  <c r="HY263" s="37"/>
      <c r="HZ263" s="37"/>
      <c r="IA263" s="37"/>
      <c r="IB263" s="37"/>
      <c r="IC263" s="37"/>
      <c r="ID263" s="37"/>
      <c r="IE263" s="37"/>
      <c r="IF263" s="37"/>
      <c r="IG263" s="37"/>
      <c r="IH263" s="37"/>
    </row>
    <row r="264">
      <c r="A264" s="51" t="s">
        <v>509</v>
      </c>
      <c r="B264" s="52" t="s">
        <v>510</v>
      </c>
      <c r="C264" s="108" t="s">
        <v>16</v>
      </c>
      <c r="D264" s="116">
        <v>1.0</v>
      </c>
      <c r="E264" s="54">
        <v>0.0</v>
      </c>
      <c r="F264" s="105">
        <v>797.1</v>
      </c>
      <c r="G264" s="55">
        <v>0.0</v>
      </c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  <c r="HY264" s="37"/>
      <c r="HZ264" s="37"/>
      <c r="IA264" s="37"/>
      <c r="IB264" s="37"/>
      <c r="IC264" s="37"/>
      <c r="ID264" s="37"/>
      <c r="IE264" s="37"/>
      <c r="IF264" s="37"/>
      <c r="IG264" s="37"/>
      <c r="IH264" s="37"/>
    </row>
    <row r="265">
      <c r="A265" s="51" t="s">
        <v>511</v>
      </c>
      <c r="B265" s="52" t="s">
        <v>512</v>
      </c>
      <c r="C265" s="53" t="s">
        <v>16</v>
      </c>
      <c r="D265" s="54">
        <f>1+1</f>
        <v>2</v>
      </c>
      <c r="E265" s="54">
        <v>0.0</v>
      </c>
      <c r="F265" s="55">
        <v>237.04</v>
      </c>
      <c r="G265" s="55">
        <f>F265*E265</f>
        <v>0</v>
      </c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  <c r="HY265" s="37"/>
      <c r="HZ265" s="37"/>
      <c r="IA265" s="37"/>
      <c r="IB265" s="37"/>
      <c r="IC265" s="37"/>
      <c r="ID265" s="37"/>
      <c r="IE265" s="37"/>
      <c r="IF265" s="37"/>
      <c r="IG265" s="37"/>
      <c r="IH265" s="37"/>
    </row>
    <row r="266">
      <c r="A266" s="51" t="s">
        <v>513</v>
      </c>
      <c r="B266" s="52" t="s">
        <v>514</v>
      </c>
      <c r="C266" s="108" t="s">
        <v>16</v>
      </c>
      <c r="D266" s="116">
        <v>1.0</v>
      </c>
      <c r="E266" s="54">
        <v>0.0</v>
      </c>
      <c r="F266" s="105">
        <v>204.68</v>
      </c>
      <c r="G266" s="55">
        <v>0.0</v>
      </c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  <c r="HY266" s="37"/>
      <c r="HZ266" s="37"/>
      <c r="IA266" s="37"/>
      <c r="IB266" s="37"/>
      <c r="IC266" s="37"/>
      <c r="ID266" s="37"/>
      <c r="IE266" s="37"/>
      <c r="IF266" s="37"/>
      <c r="IG266" s="37"/>
      <c r="IH266" s="37"/>
    </row>
    <row r="267">
      <c r="A267" s="51" t="s">
        <v>515</v>
      </c>
      <c r="B267" s="52" t="s">
        <v>516</v>
      </c>
      <c r="C267" s="108" t="s">
        <v>26</v>
      </c>
      <c r="D267" s="116">
        <v>610.0</v>
      </c>
      <c r="E267" s="117">
        <v>0.0</v>
      </c>
      <c r="F267" s="105">
        <v>8.55</v>
      </c>
      <c r="G267" s="55">
        <v>0.0</v>
      </c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  <c r="HY267" s="37"/>
      <c r="HZ267" s="37"/>
      <c r="IA267" s="37"/>
      <c r="IB267" s="37"/>
      <c r="IC267" s="37"/>
      <c r="ID267" s="37"/>
      <c r="IE267" s="37"/>
      <c r="IF267" s="37"/>
      <c r="IG267" s="37"/>
      <c r="IH267" s="37"/>
    </row>
    <row r="268">
      <c r="A268" s="51" t="s">
        <v>517</v>
      </c>
      <c r="B268" s="52" t="s">
        <v>518</v>
      </c>
      <c r="C268" s="108" t="s">
        <v>16</v>
      </c>
      <c r="D268" s="116">
        <v>100.0</v>
      </c>
      <c r="E268" s="54">
        <v>0.0</v>
      </c>
      <c r="F268" s="105">
        <v>7.04</v>
      </c>
      <c r="G268" s="55">
        <v>0.0</v>
      </c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  <c r="ID268" s="37"/>
      <c r="IE268" s="37"/>
      <c r="IF268" s="37"/>
      <c r="IG268" s="37"/>
      <c r="IH268" s="37"/>
    </row>
    <row r="269">
      <c r="A269" s="51" t="s">
        <v>519</v>
      </c>
      <c r="B269" s="52" t="s">
        <v>520</v>
      </c>
      <c r="C269" s="108" t="s">
        <v>16</v>
      </c>
      <c r="D269" s="116">
        <v>1.0</v>
      </c>
      <c r="E269" s="54">
        <v>0.0</v>
      </c>
      <c r="F269" s="105">
        <v>25.46</v>
      </c>
      <c r="G269" s="55">
        <v>0.0</v>
      </c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  <c r="ID269" s="37"/>
      <c r="IE269" s="37"/>
      <c r="IF269" s="37"/>
      <c r="IG269" s="37"/>
      <c r="IH269" s="37"/>
    </row>
    <row r="270">
      <c r="A270" s="118" t="s">
        <v>521</v>
      </c>
      <c r="B270" s="119" t="s">
        <v>522</v>
      </c>
      <c r="C270" s="120"/>
      <c r="D270" s="121"/>
      <c r="E270" s="122"/>
      <c r="F270" s="123"/>
      <c r="G270" s="47">
        <f>SUM(G271:G274)</f>
        <v>0</v>
      </c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  <c r="HY270" s="37"/>
      <c r="HZ270" s="37"/>
      <c r="IA270" s="37"/>
      <c r="IB270" s="37"/>
      <c r="IC270" s="37"/>
      <c r="ID270" s="37"/>
      <c r="IE270" s="37"/>
      <c r="IF270" s="37"/>
      <c r="IG270" s="37"/>
      <c r="IH270" s="37"/>
    </row>
    <row r="271">
      <c r="A271" s="82" t="s">
        <v>523</v>
      </c>
      <c r="B271" s="49" t="s">
        <v>524</v>
      </c>
      <c r="C271" s="94" t="s">
        <v>16</v>
      </c>
      <c r="D271" s="115">
        <v>1.0</v>
      </c>
      <c r="E271" s="124">
        <v>0.0</v>
      </c>
      <c r="F271" s="125">
        <v>145.92</v>
      </c>
      <c r="G271" s="35">
        <v>0.0</v>
      </c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  <c r="HY271" s="37"/>
      <c r="HZ271" s="37"/>
      <c r="IA271" s="37"/>
      <c r="IB271" s="37"/>
      <c r="IC271" s="37"/>
      <c r="ID271" s="37"/>
      <c r="IE271" s="37"/>
      <c r="IF271" s="37"/>
      <c r="IG271" s="37"/>
      <c r="IH271" s="37"/>
    </row>
    <row r="272">
      <c r="A272" s="82" t="s">
        <v>525</v>
      </c>
      <c r="B272" s="49" t="s">
        <v>526</v>
      </c>
      <c r="C272" s="94" t="s">
        <v>16</v>
      </c>
      <c r="D272" s="115">
        <v>1.0</v>
      </c>
      <c r="E272" s="124">
        <v>0.0</v>
      </c>
      <c r="F272" s="125">
        <v>1676.14</v>
      </c>
      <c r="G272" s="35">
        <v>0.0</v>
      </c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  <c r="ID272" s="37"/>
      <c r="IE272" s="37"/>
      <c r="IF272" s="37"/>
      <c r="IG272" s="37"/>
      <c r="IH272" s="37"/>
    </row>
    <row r="273">
      <c r="A273" s="82" t="s">
        <v>527</v>
      </c>
      <c r="B273" s="49" t="s">
        <v>528</v>
      </c>
      <c r="C273" s="94" t="s">
        <v>16</v>
      </c>
      <c r="D273" s="115">
        <v>10.0</v>
      </c>
      <c r="E273" s="124">
        <v>0.0</v>
      </c>
      <c r="F273" s="125">
        <v>1762.13</v>
      </c>
      <c r="G273" s="35">
        <v>0.0</v>
      </c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</row>
    <row r="274">
      <c r="A274" s="82" t="s">
        <v>529</v>
      </c>
      <c r="B274" s="49" t="s">
        <v>530</v>
      </c>
      <c r="C274" s="94" t="s">
        <v>16</v>
      </c>
      <c r="D274" s="115">
        <v>1.0</v>
      </c>
      <c r="E274" s="124">
        <v>0.0</v>
      </c>
      <c r="F274" s="125">
        <v>2611.88</v>
      </c>
      <c r="G274" s="35">
        <v>0.0</v>
      </c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  <c r="ID274" s="37"/>
      <c r="IE274" s="37"/>
      <c r="IF274" s="37"/>
      <c r="IG274" s="37"/>
      <c r="IH274" s="37"/>
    </row>
    <row r="275">
      <c r="A275" s="38" t="s">
        <v>531</v>
      </c>
      <c r="B275" s="39" t="s">
        <v>532</v>
      </c>
      <c r="C275" s="40"/>
      <c r="D275" s="41"/>
      <c r="E275" s="41"/>
      <c r="F275" s="42"/>
      <c r="G275" s="43">
        <f>G276+G287</f>
        <v>0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</row>
    <row r="276">
      <c r="A276" s="118" t="s">
        <v>533</v>
      </c>
      <c r="B276" s="119" t="s">
        <v>534</v>
      </c>
      <c r="C276" s="120"/>
      <c r="D276" s="121"/>
      <c r="E276" s="122"/>
      <c r="F276" s="123"/>
      <c r="G276" s="47">
        <f>SUM(G277:G286)</f>
        <v>0</v>
      </c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  <c r="HY276" s="37"/>
      <c r="HZ276" s="37"/>
      <c r="IA276" s="37"/>
      <c r="IB276" s="37"/>
      <c r="IC276" s="37"/>
      <c r="ID276" s="37"/>
      <c r="IE276" s="37"/>
      <c r="IF276" s="37"/>
      <c r="IG276" s="37"/>
      <c r="IH276" s="37"/>
    </row>
    <row r="277">
      <c r="A277" s="126" t="s">
        <v>535</v>
      </c>
      <c r="B277" s="52" t="s">
        <v>510</v>
      </c>
      <c r="C277" s="108" t="s">
        <v>16</v>
      </c>
      <c r="D277" s="116">
        <v>2.0</v>
      </c>
      <c r="E277" s="127">
        <v>0.0</v>
      </c>
      <c r="F277" s="105">
        <v>797.1</v>
      </c>
      <c r="G277" s="55">
        <v>0.0</v>
      </c>
      <c r="H277" s="36"/>
      <c r="I277" s="36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  <c r="HI277" s="37"/>
      <c r="HJ277" s="37"/>
      <c r="HK277" s="37"/>
      <c r="HL277" s="37"/>
      <c r="HM277" s="37"/>
      <c r="HN277" s="37"/>
      <c r="HO277" s="37"/>
      <c r="HP277" s="37"/>
      <c r="HQ277" s="37"/>
      <c r="HR277" s="37"/>
      <c r="HS277" s="37"/>
      <c r="HT277" s="37"/>
      <c r="HU277" s="37"/>
      <c r="HV277" s="37"/>
      <c r="HW277" s="37"/>
      <c r="HX277" s="37"/>
      <c r="HY277" s="37"/>
      <c r="HZ277" s="37"/>
      <c r="IA277" s="37"/>
      <c r="IB277" s="37"/>
      <c r="IC277" s="37"/>
      <c r="ID277" s="37"/>
      <c r="IE277" s="37"/>
      <c r="IF277" s="37"/>
      <c r="IG277" s="37"/>
      <c r="IH277" s="37"/>
    </row>
    <row r="278">
      <c r="A278" s="126" t="s">
        <v>536</v>
      </c>
      <c r="B278" s="52" t="s">
        <v>518</v>
      </c>
      <c r="C278" s="108" t="s">
        <v>16</v>
      </c>
      <c r="D278" s="116">
        <v>64.0</v>
      </c>
      <c r="E278" s="127">
        <v>0.0</v>
      </c>
      <c r="F278" s="105">
        <v>7.04</v>
      </c>
      <c r="G278" s="55">
        <v>0.0</v>
      </c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  <c r="HY278" s="37"/>
      <c r="HZ278" s="37"/>
      <c r="IA278" s="37"/>
      <c r="IB278" s="37"/>
      <c r="IC278" s="37"/>
      <c r="ID278" s="37"/>
      <c r="IE278" s="37"/>
      <c r="IF278" s="37"/>
      <c r="IG278" s="37"/>
      <c r="IH278" s="37"/>
    </row>
    <row r="279">
      <c r="A279" s="126" t="s">
        <v>537</v>
      </c>
      <c r="B279" s="52" t="s">
        <v>516</v>
      </c>
      <c r="C279" s="108" t="s">
        <v>26</v>
      </c>
      <c r="D279" s="116">
        <v>1220.0</v>
      </c>
      <c r="E279" s="127">
        <v>0.0</v>
      </c>
      <c r="F279" s="105">
        <v>8.55</v>
      </c>
      <c r="G279" s="55">
        <v>0.0</v>
      </c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  <c r="HY279" s="37"/>
      <c r="HZ279" s="37"/>
      <c r="IA279" s="37"/>
      <c r="IB279" s="37"/>
      <c r="IC279" s="37"/>
      <c r="ID279" s="37"/>
      <c r="IE279" s="37"/>
      <c r="IF279" s="37"/>
      <c r="IG279" s="37"/>
      <c r="IH279" s="37"/>
    </row>
    <row r="280">
      <c r="A280" s="51" t="s">
        <v>538</v>
      </c>
      <c r="B280" s="52" t="s">
        <v>539</v>
      </c>
      <c r="C280" s="53" t="s">
        <v>6</v>
      </c>
      <c r="D280" s="54">
        <v>8.0</v>
      </c>
      <c r="E280" s="54">
        <v>0.0</v>
      </c>
      <c r="F280" s="55">
        <v>10.96</v>
      </c>
      <c r="G280" s="55">
        <f t="shared" ref="G280:G286" si="24">F280*E280</f>
        <v>0</v>
      </c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  <c r="HY280" s="37"/>
      <c r="HZ280" s="37"/>
      <c r="IA280" s="37"/>
      <c r="IB280" s="37"/>
      <c r="IC280" s="37"/>
      <c r="ID280" s="37"/>
      <c r="IE280" s="37"/>
      <c r="IF280" s="37"/>
      <c r="IG280" s="37"/>
      <c r="IH280" s="37"/>
    </row>
    <row r="281">
      <c r="A281" s="51" t="s">
        <v>540</v>
      </c>
      <c r="B281" s="52" t="s">
        <v>541</v>
      </c>
      <c r="C281" s="53" t="s">
        <v>26</v>
      </c>
      <c r="D281" s="54">
        <v>62.42</v>
      </c>
      <c r="E281" s="54">
        <v>0.0</v>
      </c>
      <c r="F281" s="55">
        <v>9.9</v>
      </c>
      <c r="G281" s="55">
        <f t="shared" si="24"/>
        <v>0</v>
      </c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  <c r="HY281" s="37"/>
      <c r="HZ281" s="37"/>
      <c r="IA281" s="37"/>
      <c r="IB281" s="37"/>
      <c r="IC281" s="37"/>
      <c r="ID281" s="37"/>
      <c r="IE281" s="37"/>
      <c r="IF281" s="37"/>
      <c r="IG281" s="37"/>
      <c r="IH281" s="37"/>
    </row>
    <row r="282">
      <c r="A282" s="51" t="s">
        <v>542</v>
      </c>
      <c r="B282" s="52" t="s">
        <v>543</v>
      </c>
      <c r="C282" s="53" t="s">
        <v>26</v>
      </c>
      <c r="D282" s="54">
        <v>56.75</v>
      </c>
      <c r="E282" s="54">
        <v>0.0</v>
      </c>
      <c r="F282" s="55">
        <v>17.1</v>
      </c>
      <c r="G282" s="55">
        <f t="shared" si="24"/>
        <v>0</v>
      </c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  <c r="HI282" s="37"/>
      <c r="HJ282" s="37"/>
      <c r="HK282" s="37"/>
      <c r="HL282" s="37"/>
      <c r="HM282" s="37"/>
      <c r="HN282" s="37"/>
      <c r="HO282" s="37"/>
      <c r="HP282" s="37"/>
      <c r="HQ282" s="37"/>
      <c r="HR282" s="37"/>
      <c r="HS282" s="37"/>
      <c r="HT282" s="37"/>
      <c r="HU282" s="37"/>
      <c r="HV282" s="37"/>
      <c r="HW282" s="37"/>
      <c r="HX282" s="37"/>
      <c r="HY282" s="37"/>
      <c r="HZ282" s="37"/>
      <c r="IA282" s="37"/>
      <c r="IB282" s="37"/>
      <c r="IC282" s="37"/>
      <c r="ID282" s="37"/>
      <c r="IE282" s="37"/>
      <c r="IF282" s="37"/>
      <c r="IG282" s="37"/>
      <c r="IH282" s="37"/>
    </row>
    <row r="283">
      <c r="A283" s="51" t="s">
        <v>544</v>
      </c>
      <c r="B283" s="52" t="s">
        <v>545</v>
      </c>
      <c r="C283" s="53" t="s">
        <v>6</v>
      </c>
      <c r="D283" s="54">
        <v>3.0</v>
      </c>
      <c r="E283" s="54">
        <v>0.0</v>
      </c>
      <c r="F283" s="55">
        <v>19.51</v>
      </c>
      <c r="G283" s="55">
        <f t="shared" si="24"/>
        <v>0</v>
      </c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  <c r="ID283" s="37"/>
      <c r="IE283" s="37"/>
      <c r="IF283" s="37"/>
      <c r="IG283" s="37"/>
      <c r="IH283" s="37"/>
    </row>
    <row r="284">
      <c r="A284" s="51" t="s">
        <v>546</v>
      </c>
      <c r="B284" s="52" t="s">
        <v>547</v>
      </c>
      <c r="C284" s="53" t="s">
        <v>26</v>
      </c>
      <c r="D284" s="54">
        <v>43.6</v>
      </c>
      <c r="E284" s="54">
        <v>0.0</v>
      </c>
      <c r="F284" s="55">
        <v>19.92</v>
      </c>
      <c r="G284" s="55">
        <f t="shared" si="24"/>
        <v>0</v>
      </c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  <c r="HY284" s="37"/>
      <c r="HZ284" s="37"/>
      <c r="IA284" s="37"/>
      <c r="IB284" s="37"/>
      <c r="IC284" s="37"/>
      <c r="ID284" s="37"/>
      <c r="IE284" s="37"/>
      <c r="IF284" s="37"/>
      <c r="IG284" s="37"/>
      <c r="IH284" s="37"/>
    </row>
    <row r="285">
      <c r="A285" s="51" t="s">
        <v>548</v>
      </c>
      <c r="B285" s="52" t="s">
        <v>549</v>
      </c>
      <c r="C285" s="53" t="s">
        <v>6</v>
      </c>
      <c r="D285" s="54">
        <v>20.0</v>
      </c>
      <c r="E285" s="54">
        <v>0.0</v>
      </c>
      <c r="F285" s="55">
        <v>33.74</v>
      </c>
      <c r="G285" s="55">
        <f t="shared" si="24"/>
        <v>0</v>
      </c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  <c r="HI285" s="37"/>
      <c r="HJ285" s="37"/>
      <c r="HK285" s="37"/>
      <c r="HL285" s="37"/>
      <c r="HM285" s="37"/>
      <c r="HN285" s="37"/>
      <c r="HO285" s="37"/>
      <c r="HP285" s="37"/>
      <c r="HQ285" s="37"/>
      <c r="HR285" s="37"/>
      <c r="HS285" s="37"/>
      <c r="HT285" s="37"/>
      <c r="HU285" s="37"/>
      <c r="HV285" s="37"/>
      <c r="HW285" s="37"/>
      <c r="HX285" s="37"/>
      <c r="HY285" s="37"/>
      <c r="HZ285" s="37"/>
      <c r="IA285" s="37"/>
      <c r="IB285" s="37"/>
      <c r="IC285" s="37"/>
      <c r="ID285" s="37"/>
      <c r="IE285" s="37"/>
      <c r="IF285" s="37"/>
      <c r="IG285" s="37"/>
      <c r="IH285" s="37"/>
    </row>
    <row r="286">
      <c r="A286" s="51" t="s">
        <v>550</v>
      </c>
      <c r="B286" s="52" t="s">
        <v>551</v>
      </c>
      <c r="C286" s="53" t="s">
        <v>6</v>
      </c>
      <c r="D286" s="54">
        <v>7.0</v>
      </c>
      <c r="E286" s="54">
        <v>0.0</v>
      </c>
      <c r="F286" s="55">
        <v>164.31</v>
      </c>
      <c r="G286" s="55">
        <f t="shared" si="24"/>
        <v>0</v>
      </c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  <c r="HY286" s="37"/>
      <c r="HZ286" s="37"/>
      <c r="IA286" s="37"/>
      <c r="IB286" s="37"/>
      <c r="IC286" s="37"/>
      <c r="ID286" s="37"/>
      <c r="IE286" s="37"/>
      <c r="IF286" s="37"/>
      <c r="IG286" s="37"/>
      <c r="IH286" s="37"/>
    </row>
    <row r="287">
      <c r="A287" s="118" t="s">
        <v>552</v>
      </c>
      <c r="B287" s="119" t="s">
        <v>553</v>
      </c>
      <c r="C287" s="120"/>
      <c r="D287" s="121"/>
      <c r="E287" s="122"/>
      <c r="F287" s="123"/>
      <c r="G287" s="47">
        <f>SUM(G288:G290)</f>
        <v>0</v>
      </c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  <c r="HI287" s="37"/>
      <c r="HJ287" s="37"/>
      <c r="HK287" s="37"/>
      <c r="HL287" s="37"/>
      <c r="HM287" s="37"/>
      <c r="HN287" s="37"/>
      <c r="HO287" s="37"/>
      <c r="HP287" s="37"/>
      <c r="HQ287" s="37"/>
      <c r="HR287" s="37"/>
      <c r="HS287" s="37"/>
      <c r="HT287" s="37"/>
      <c r="HU287" s="37"/>
      <c r="HV287" s="37"/>
      <c r="HW287" s="37"/>
      <c r="HX287" s="37"/>
      <c r="HY287" s="37"/>
      <c r="HZ287" s="37"/>
      <c r="IA287" s="37"/>
      <c r="IB287" s="37"/>
      <c r="IC287" s="37"/>
      <c r="ID287" s="37"/>
      <c r="IE287" s="37"/>
      <c r="IF287" s="37"/>
      <c r="IG287" s="37"/>
      <c r="IH287" s="37"/>
    </row>
    <row r="288">
      <c r="A288" s="82" t="s">
        <v>554</v>
      </c>
      <c r="B288" s="49" t="s">
        <v>555</v>
      </c>
      <c r="C288" s="94" t="s">
        <v>16</v>
      </c>
      <c r="D288" s="115">
        <v>32.0</v>
      </c>
      <c r="E288" s="124">
        <v>0.0</v>
      </c>
      <c r="F288" s="125">
        <v>186.85</v>
      </c>
      <c r="G288" s="35">
        <v>0.0</v>
      </c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  <c r="HI288" s="37"/>
      <c r="HJ288" s="37"/>
      <c r="HK288" s="37"/>
      <c r="HL288" s="37"/>
      <c r="HM288" s="37"/>
      <c r="HN288" s="37"/>
      <c r="HO288" s="37"/>
      <c r="HP288" s="37"/>
      <c r="HQ288" s="37"/>
      <c r="HR288" s="37"/>
      <c r="HS288" s="37"/>
      <c r="HT288" s="37"/>
      <c r="HU288" s="37"/>
      <c r="HV288" s="37"/>
      <c r="HW288" s="37"/>
      <c r="HX288" s="37"/>
      <c r="HY288" s="37"/>
      <c r="HZ288" s="37"/>
      <c r="IA288" s="37"/>
      <c r="IB288" s="37"/>
      <c r="IC288" s="37"/>
      <c r="ID288" s="37"/>
      <c r="IE288" s="37"/>
      <c r="IF288" s="37"/>
      <c r="IG288" s="37"/>
      <c r="IH288" s="37"/>
    </row>
    <row r="289">
      <c r="A289" s="82" t="s">
        <v>556</v>
      </c>
      <c r="B289" s="49" t="s">
        <v>557</v>
      </c>
      <c r="C289" s="94" t="s">
        <v>16</v>
      </c>
      <c r="D289" s="115">
        <v>2.0</v>
      </c>
      <c r="E289" s="124">
        <v>0.0</v>
      </c>
      <c r="F289" s="125">
        <v>3795.66</v>
      </c>
      <c r="G289" s="35">
        <v>0.0</v>
      </c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  <c r="HI289" s="37"/>
      <c r="HJ289" s="37"/>
      <c r="HK289" s="37"/>
      <c r="HL289" s="37"/>
      <c r="HM289" s="37"/>
      <c r="HN289" s="37"/>
      <c r="HO289" s="37"/>
      <c r="HP289" s="37"/>
      <c r="HQ289" s="37"/>
      <c r="HR289" s="37"/>
      <c r="HS289" s="37"/>
      <c r="HT289" s="37"/>
      <c r="HU289" s="37"/>
      <c r="HV289" s="37"/>
      <c r="HW289" s="37"/>
      <c r="HX289" s="37"/>
      <c r="HY289" s="37"/>
      <c r="HZ289" s="37"/>
      <c r="IA289" s="37"/>
      <c r="IB289" s="37"/>
      <c r="IC289" s="37"/>
      <c r="ID289" s="37"/>
      <c r="IE289" s="37"/>
      <c r="IF289" s="37"/>
      <c r="IG289" s="37"/>
      <c r="IH289" s="37"/>
    </row>
    <row r="290">
      <c r="A290" s="82" t="s">
        <v>558</v>
      </c>
      <c r="B290" s="49" t="s">
        <v>559</v>
      </c>
      <c r="C290" s="94" t="s">
        <v>16</v>
      </c>
      <c r="D290" s="115">
        <v>32.0</v>
      </c>
      <c r="E290" s="124">
        <v>0.0</v>
      </c>
      <c r="F290" s="125">
        <v>46.66</v>
      </c>
      <c r="G290" s="35">
        <v>0.0</v>
      </c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  <c r="HI290" s="37"/>
      <c r="HJ290" s="37"/>
      <c r="HK290" s="37"/>
      <c r="HL290" s="37"/>
      <c r="HM290" s="37"/>
      <c r="HN290" s="37"/>
      <c r="HO290" s="37"/>
      <c r="HP290" s="37"/>
      <c r="HQ290" s="37"/>
      <c r="HR290" s="37"/>
      <c r="HS290" s="37"/>
      <c r="HT290" s="37"/>
      <c r="HU290" s="37"/>
      <c r="HV290" s="37"/>
      <c r="HW290" s="37"/>
      <c r="HX290" s="37"/>
      <c r="HY290" s="37"/>
      <c r="HZ290" s="37"/>
      <c r="IA290" s="37"/>
      <c r="IB290" s="37"/>
      <c r="IC290" s="37"/>
      <c r="ID290" s="37"/>
      <c r="IE290" s="37"/>
      <c r="IF290" s="37"/>
      <c r="IG290" s="37"/>
      <c r="IH290" s="37"/>
    </row>
    <row r="291">
      <c r="A291" s="38" t="s">
        <v>560</v>
      </c>
      <c r="B291" s="39" t="s">
        <v>561</v>
      </c>
      <c r="C291" s="40"/>
      <c r="D291" s="41"/>
      <c r="E291" s="41"/>
      <c r="F291" s="42"/>
      <c r="G291" s="43">
        <f>ROUNDUP(SUM(G292:G304),2)</f>
        <v>86598.52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</row>
    <row r="292">
      <c r="A292" s="51" t="s">
        <v>562</v>
      </c>
      <c r="B292" s="52" t="s">
        <v>563</v>
      </c>
      <c r="C292" s="53" t="s">
        <v>23</v>
      </c>
      <c r="D292" s="54">
        <f t="shared" ref="D292:D293" si="25">564.75+145.57</f>
        <v>710.32</v>
      </c>
      <c r="E292" s="54">
        <v>557.67</v>
      </c>
      <c r="F292" s="55">
        <v>20.01</v>
      </c>
      <c r="G292" s="55">
        <f>ROUNDDOWN(F292*E292,2)</f>
        <v>11158.97</v>
      </c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  <c r="HI292" s="37"/>
      <c r="HJ292" s="37"/>
      <c r="HK292" s="37"/>
      <c r="HL292" s="37"/>
      <c r="HM292" s="37"/>
      <c r="HN292" s="37"/>
      <c r="HO292" s="37"/>
      <c r="HP292" s="37"/>
      <c r="HQ292" s="37"/>
      <c r="HR292" s="37"/>
      <c r="HS292" s="37"/>
      <c r="HT292" s="37"/>
      <c r="HU292" s="37"/>
      <c r="HV292" s="37"/>
      <c r="HW292" s="37"/>
      <c r="HX292" s="37"/>
      <c r="HY292" s="37"/>
      <c r="HZ292" s="37"/>
      <c r="IA292" s="37"/>
      <c r="IB292" s="37"/>
      <c r="IC292" s="37"/>
      <c r="ID292" s="37"/>
      <c r="IE292" s="37"/>
      <c r="IF292" s="37"/>
      <c r="IG292" s="37"/>
      <c r="IH292" s="37"/>
    </row>
    <row r="293">
      <c r="A293" s="51" t="s">
        <v>564</v>
      </c>
      <c r="B293" s="52" t="s">
        <v>565</v>
      </c>
      <c r="C293" s="53" t="s">
        <v>23</v>
      </c>
      <c r="D293" s="54">
        <f t="shared" si="25"/>
        <v>710.32</v>
      </c>
      <c r="E293" s="54">
        <v>557.67</v>
      </c>
      <c r="F293" s="55">
        <v>21.54</v>
      </c>
      <c r="G293" s="55">
        <f t="shared" ref="G293:G294" si="26">ROUND(F293*E293,2)</f>
        <v>12012.21</v>
      </c>
      <c r="H293" s="36"/>
      <c r="I293" s="36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  <c r="GU293" s="37"/>
      <c r="GV293" s="37"/>
      <c r="GW293" s="37"/>
      <c r="GX293" s="37"/>
      <c r="GY293" s="37"/>
      <c r="GZ293" s="37"/>
      <c r="HA293" s="37"/>
      <c r="HB293" s="37"/>
      <c r="HC293" s="37"/>
      <c r="HD293" s="37"/>
      <c r="HE293" s="37"/>
      <c r="HF293" s="37"/>
      <c r="HG293" s="37"/>
      <c r="HH293" s="37"/>
      <c r="HI293" s="37"/>
      <c r="HJ293" s="37"/>
      <c r="HK293" s="37"/>
      <c r="HL293" s="37"/>
      <c r="HM293" s="37"/>
      <c r="HN293" s="37"/>
      <c r="HO293" s="37"/>
      <c r="HP293" s="37"/>
      <c r="HQ293" s="37"/>
      <c r="HR293" s="37"/>
      <c r="HS293" s="37"/>
      <c r="HT293" s="37"/>
      <c r="HU293" s="37"/>
      <c r="HV293" s="37"/>
      <c r="HW293" s="37"/>
      <c r="HX293" s="37"/>
      <c r="HY293" s="37"/>
      <c r="HZ293" s="37"/>
      <c r="IA293" s="37"/>
      <c r="IB293" s="37"/>
      <c r="IC293" s="37"/>
      <c r="ID293" s="37"/>
      <c r="IE293" s="37"/>
      <c r="IF293" s="37"/>
      <c r="IG293" s="37"/>
      <c r="IH293" s="37"/>
    </row>
    <row r="294">
      <c r="A294" s="51" t="s">
        <v>566</v>
      </c>
      <c r="B294" s="52" t="s">
        <v>567</v>
      </c>
      <c r="C294" s="53" t="s">
        <v>23</v>
      </c>
      <c r="D294" s="54">
        <f>203+14.05</f>
        <v>217.05</v>
      </c>
      <c r="E294" s="54">
        <v>0.0</v>
      </c>
      <c r="F294" s="55">
        <v>73.08</v>
      </c>
      <c r="G294" s="55">
        <f t="shared" si="26"/>
        <v>0</v>
      </c>
      <c r="H294" s="36"/>
      <c r="I294" s="36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  <c r="HI294" s="37"/>
      <c r="HJ294" s="37"/>
      <c r="HK294" s="37"/>
      <c r="HL294" s="37"/>
      <c r="HM294" s="37"/>
      <c r="HN294" s="37"/>
      <c r="HO294" s="37"/>
      <c r="HP294" s="37"/>
      <c r="HQ294" s="37"/>
      <c r="HR294" s="37"/>
      <c r="HS294" s="37"/>
      <c r="HT294" s="37"/>
      <c r="HU294" s="37"/>
      <c r="HV294" s="37"/>
      <c r="HW294" s="37"/>
      <c r="HX294" s="37"/>
      <c r="HY294" s="37"/>
      <c r="HZ294" s="37"/>
      <c r="IA294" s="37"/>
      <c r="IB294" s="37"/>
      <c r="IC294" s="37"/>
      <c r="ID294" s="37"/>
      <c r="IE294" s="37"/>
      <c r="IF294" s="37"/>
      <c r="IG294" s="37"/>
      <c r="IH294" s="37"/>
    </row>
    <row r="295">
      <c r="A295" s="126" t="s">
        <v>568</v>
      </c>
      <c r="B295" s="52" t="s">
        <v>569</v>
      </c>
      <c r="C295" s="108" t="s">
        <v>23</v>
      </c>
      <c r="D295" s="116">
        <v>205.0</v>
      </c>
      <c r="E295" s="127">
        <v>0.0</v>
      </c>
      <c r="F295" s="105">
        <v>62.73</v>
      </c>
      <c r="G295" s="55">
        <v>0.0</v>
      </c>
      <c r="H295" s="36"/>
      <c r="I295" s="36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  <c r="GU295" s="37"/>
      <c r="GV295" s="37"/>
      <c r="GW295" s="37"/>
      <c r="GX295" s="37"/>
      <c r="GY295" s="37"/>
      <c r="GZ295" s="37"/>
      <c r="HA295" s="37"/>
      <c r="HB295" s="37"/>
      <c r="HC295" s="37"/>
      <c r="HD295" s="37"/>
      <c r="HE295" s="37"/>
      <c r="HF295" s="37"/>
      <c r="HG295" s="37"/>
      <c r="HH295" s="37"/>
      <c r="HI295" s="37"/>
      <c r="HJ295" s="37"/>
      <c r="HK295" s="37"/>
      <c r="HL295" s="37"/>
      <c r="HM295" s="37"/>
      <c r="HN295" s="37"/>
      <c r="HO295" s="37"/>
      <c r="HP295" s="37"/>
      <c r="HQ295" s="37"/>
      <c r="HR295" s="37"/>
      <c r="HS295" s="37"/>
      <c r="HT295" s="37"/>
      <c r="HU295" s="37"/>
      <c r="HV295" s="37"/>
      <c r="HW295" s="37"/>
      <c r="HX295" s="37"/>
      <c r="HY295" s="37"/>
      <c r="HZ295" s="37"/>
      <c r="IA295" s="37"/>
      <c r="IB295" s="37"/>
      <c r="IC295" s="37"/>
      <c r="ID295" s="37"/>
      <c r="IE295" s="37"/>
      <c r="IF295" s="37"/>
      <c r="IG295" s="37"/>
      <c r="IH295" s="37"/>
    </row>
    <row r="296">
      <c r="A296" s="51" t="s">
        <v>570</v>
      </c>
      <c r="B296" s="52" t="s">
        <v>571</v>
      </c>
      <c r="C296" s="53" t="s">
        <v>23</v>
      </c>
      <c r="D296" s="54">
        <f>100.65+2</f>
        <v>102.65</v>
      </c>
      <c r="E296" s="54">
        <v>0.0</v>
      </c>
      <c r="F296" s="55">
        <v>51.81</v>
      </c>
      <c r="G296" s="55">
        <f>F296*E296</f>
        <v>0</v>
      </c>
      <c r="H296" s="36"/>
      <c r="I296" s="36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  <c r="GU296" s="37"/>
      <c r="GV296" s="37"/>
      <c r="GW296" s="37"/>
      <c r="GX296" s="37"/>
      <c r="GY296" s="37"/>
      <c r="GZ296" s="37"/>
      <c r="HA296" s="37"/>
      <c r="HB296" s="37"/>
      <c r="HC296" s="37"/>
      <c r="HD296" s="37"/>
      <c r="HE296" s="37"/>
      <c r="HF296" s="37"/>
      <c r="HG296" s="37"/>
      <c r="HH296" s="37"/>
      <c r="HI296" s="37"/>
      <c r="HJ296" s="37"/>
      <c r="HK296" s="37"/>
      <c r="HL296" s="37"/>
      <c r="HM296" s="37"/>
      <c r="HN296" s="37"/>
      <c r="HO296" s="37"/>
      <c r="HP296" s="37"/>
      <c r="HQ296" s="37"/>
      <c r="HR296" s="37"/>
      <c r="HS296" s="37"/>
      <c r="HT296" s="37"/>
      <c r="HU296" s="37"/>
      <c r="HV296" s="37"/>
      <c r="HW296" s="37"/>
      <c r="HX296" s="37"/>
      <c r="HY296" s="37"/>
      <c r="HZ296" s="37"/>
      <c r="IA296" s="37"/>
      <c r="IB296" s="37"/>
      <c r="IC296" s="37"/>
      <c r="ID296" s="37"/>
      <c r="IE296" s="37"/>
      <c r="IF296" s="37"/>
      <c r="IG296" s="37"/>
      <c r="IH296" s="37"/>
    </row>
    <row r="297">
      <c r="A297" s="126" t="s">
        <v>572</v>
      </c>
      <c r="B297" s="52" t="s">
        <v>573</v>
      </c>
      <c r="C297" s="108" t="s">
        <v>23</v>
      </c>
      <c r="D297" s="116">
        <v>442.42</v>
      </c>
      <c r="E297" s="127">
        <v>442.42</v>
      </c>
      <c r="F297" s="105">
        <v>95.09</v>
      </c>
      <c r="G297" s="55">
        <v>42069.72</v>
      </c>
      <c r="H297" s="36"/>
      <c r="I297" s="36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  <c r="GU297" s="37"/>
      <c r="GV297" s="37"/>
      <c r="GW297" s="37"/>
      <c r="GX297" s="37"/>
      <c r="GY297" s="37"/>
      <c r="GZ297" s="37"/>
      <c r="HA297" s="37"/>
      <c r="HB297" s="37"/>
      <c r="HC297" s="37"/>
      <c r="HD297" s="37"/>
      <c r="HE297" s="37"/>
      <c r="HF297" s="37"/>
      <c r="HG297" s="37"/>
      <c r="HH297" s="37"/>
      <c r="HI297" s="37"/>
      <c r="HJ297" s="37"/>
      <c r="HK297" s="37"/>
      <c r="HL297" s="37"/>
      <c r="HM297" s="37"/>
      <c r="HN297" s="37"/>
      <c r="HO297" s="37"/>
      <c r="HP297" s="37"/>
      <c r="HQ297" s="37"/>
      <c r="HR297" s="37"/>
      <c r="HS297" s="37"/>
      <c r="HT297" s="37"/>
      <c r="HU297" s="37"/>
      <c r="HV297" s="37"/>
      <c r="HW297" s="37"/>
      <c r="HX297" s="37"/>
      <c r="HY297" s="37"/>
      <c r="HZ297" s="37"/>
      <c r="IA297" s="37"/>
      <c r="IB297" s="37"/>
      <c r="IC297" s="37"/>
      <c r="ID297" s="37"/>
      <c r="IE297" s="37"/>
      <c r="IF297" s="37"/>
      <c r="IG297" s="37"/>
      <c r="IH297" s="37"/>
    </row>
    <row r="298">
      <c r="A298" s="51" t="s">
        <v>574</v>
      </c>
      <c r="B298" s="52" t="s">
        <v>575</v>
      </c>
      <c r="C298" s="53" t="s">
        <v>23</v>
      </c>
      <c r="D298" s="54">
        <f>86.75+50</f>
        <v>136.75</v>
      </c>
      <c r="E298" s="54">
        <v>85.76</v>
      </c>
      <c r="F298" s="55">
        <v>44.0</v>
      </c>
      <c r="G298" s="55">
        <f>F298*E298</f>
        <v>3773.44</v>
      </c>
      <c r="H298" s="36"/>
      <c r="I298" s="36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  <c r="GU298" s="37"/>
      <c r="GV298" s="37"/>
      <c r="GW298" s="37"/>
      <c r="GX298" s="37"/>
      <c r="GY298" s="37"/>
      <c r="GZ298" s="37"/>
      <c r="HA298" s="37"/>
      <c r="HB298" s="37"/>
      <c r="HC298" s="37"/>
      <c r="HD298" s="37"/>
      <c r="HE298" s="37"/>
      <c r="HF298" s="37"/>
      <c r="HG298" s="37"/>
      <c r="HH298" s="37"/>
      <c r="HI298" s="37"/>
      <c r="HJ298" s="37"/>
      <c r="HK298" s="37"/>
      <c r="HL298" s="37"/>
      <c r="HM298" s="37"/>
      <c r="HN298" s="37"/>
      <c r="HO298" s="37"/>
      <c r="HP298" s="37"/>
      <c r="HQ298" s="37"/>
      <c r="HR298" s="37"/>
      <c r="HS298" s="37"/>
      <c r="HT298" s="37"/>
      <c r="HU298" s="37"/>
      <c r="HV298" s="37"/>
      <c r="HW298" s="37"/>
      <c r="HX298" s="37"/>
      <c r="HY298" s="37"/>
      <c r="HZ298" s="37"/>
      <c r="IA298" s="37"/>
      <c r="IB298" s="37"/>
      <c r="IC298" s="37"/>
      <c r="ID298" s="37"/>
      <c r="IE298" s="37"/>
      <c r="IF298" s="37"/>
      <c r="IG298" s="37"/>
      <c r="IH298" s="37"/>
    </row>
    <row r="299">
      <c r="A299" s="126" t="s">
        <v>576</v>
      </c>
      <c r="B299" s="52" t="s">
        <v>577</v>
      </c>
      <c r="C299" s="108" t="s">
        <v>23</v>
      </c>
      <c r="D299" s="116">
        <v>43.63</v>
      </c>
      <c r="E299" s="127">
        <v>43.35</v>
      </c>
      <c r="F299" s="105">
        <v>64.3</v>
      </c>
      <c r="G299" s="55">
        <v>2787.41</v>
      </c>
      <c r="H299" s="36"/>
      <c r="I299" s="36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  <c r="GU299" s="37"/>
      <c r="GV299" s="37"/>
      <c r="GW299" s="37"/>
      <c r="GX299" s="37"/>
      <c r="GY299" s="37"/>
      <c r="GZ299" s="37"/>
      <c r="HA299" s="37"/>
      <c r="HB299" s="37"/>
      <c r="HC299" s="37"/>
      <c r="HD299" s="37"/>
      <c r="HE299" s="37"/>
      <c r="HF299" s="37"/>
      <c r="HG299" s="37"/>
      <c r="HH299" s="37"/>
      <c r="HI299" s="37"/>
      <c r="HJ299" s="37"/>
      <c r="HK299" s="37"/>
      <c r="HL299" s="37"/>
      <c r="HM299" s="37"/>
      <c r="HN299" s="37"/>
      <c r="HO299" s="37"/>
      <c r="HP299" s="37"/>
      <c r="HQ299" s="37"/>
      <c r="HR299" s="37"/>
      <c r="HS299" s="37"/>
      <c r="HT299" s="37"/>
      <c r="HU299" s="37"/>
      <c r="HV299" s="37"/>
      <c r="HW299" s="37"/>
      <c r="HX299" s="37"/>
      <c r="HY299" s="37"/>
      <c r="HZ299" s="37"/>
      <c r="IA299" s="37"/>
      <c r="IB299" s="37"/>
      <c r="IC299" s="37"/>
      <c r="ID299" s="37"/>
      <c r="IE299" s="37"/>
      <c r="IF299" s="37"/>
      <c r="IG299" s="37"/>
      <c r="IH299" s="37"/>
    </row>
    <row r="300">
      <c r="A300" s="51" t="s">
        <v>578</v>
      </c>
      <c r="B300" s="52" t="s">
        <v>579</v>
      </c>
      <c r="C300" s="53" t="s">
        <v>26</v>
      </c>
      <c r="D300" s="54">
        <f>318.21+91.94</f>
        <v>410.15</v>
      </c>
      <c r="E300" s="54">
        <v>318.21</v>
      </c>
      <c r="F300" s="55">
        <v>46.5</v>
      </c>
      <c r="G300" s="55">
        <f t="shared" ref="G300:G302" si="27">F300*E300</f>
        <v>14796.765</v>
      </c>
      <c r="H300" s="36"/>
      <c r="I300" s="36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  <c r="GU300" s="37"/>
      <c r="GV300" s="37"/>
      <c r="GW300" s="37"/>
      <c r="GX300" s="37"/>
      <c r="GY300" s="37"/>
      <c r="GZ300" s="37"/>
      <c r="HA300" s="37"/>
      <c r="HB300" s="37"/>
      <c r="HC300" s="37"/>
      <c r="HD300" s="37"/>
      <c r="HE300" s="37"/>
      <c r="HF300" s="37"/>
      <c r="HG300" s="37"/>
      <c r="HH300" s="37"/>
      <c r="HI300" s="37"/>
      <c r="HJ300" s="37"/>
      <c r="HK300" s="37"/>
      <c r="HL300" s="37"/>
      <c r="HM300" s="37"/>
      <c r="HN300" s="37"/>
      <c r="HO300" s="37"/>
      <c r="HP300" s="37"/>
      <c r="HQ300" s="37"/>
      <c r="HR300" s="37"/>
      <c r="HS300" s="37"/>
      <c r="HT300" s="37"/>
      <c r="HU300" s="37"/>
      <c r="HV300" s="37"/>
      <c r="HW300" s="37"/>
      <c r="HX300" s="37"/>
      <c r="HY300" s="37"/>
      <c r="HZ300" s="37"/>
      <c r="IA300" s="37"/>
      <c r="IB300" s="37"/>
      <c r="IC300" s="37"/>
      <c r="ID300" s="37"/>
      <c r="IE300" s="37"/>
      <c r="IF300" s="37"/>
      <c r="IG300" s="37"/>
      <c r="IH300" s="37"/>
    </row>
    <row r="301">
      <c r="A301" s="51" t="s">
        <v>580</v>
      </c>
      <c r="B301" s="52" t="s">
        <v>581</v>
      </c>
      <c r="C301" s="53" t="s">
        <v>26</v>
      </c>
      <c r="D301" s="54">
        <f>15.3+1.8</f>
        <v>17.1</v>
      </c>
      <c r="E301" s="54">
        <v>0.0</v>
      </c>
      <c r="F301" s="55">
        <v>114.49</v>
      </c>
      <c r="G301" s="55">
        <f t="shared" si="27"/>
        <v>0</v>
      </c>
      <c r="H301" s="36"/>
      <c r="I301" s="36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  <c r="GU301" s="37"/>
      <c r="GV301" s="37"/>
      <c r="GW301" s="37"/>
      <c r="GX301" s="37"/>
      <c r="GY301" s="37"/>
      <c r="GZ301" s="37"/>
      <c r="HA301" s="37"/>
      <c r="HB301" s="37"/>
      <c r="HC301" s="37"/>
      <c r="HD301" s="37"/>
      <c r="HE301" s="37"/>
      <c r="HF301" s="37"/>
      <c r="HG301" s="37"/>
      <c r="HH301" s="37"/>
      <c r="HI301" s="37"/>
      <c r="HJ301" s="37"/>
      <c r="HK301" s="37"/>
      <c r="HL301" s="37"/>
      <c r="HM301" s="37"/>
      <c r="HN301" s="37"/>
      <c r="HO301" s="37"/>
      <c r="HP301" s="37"/>
      <c r="HQ301" s="37"/>
      <c r="HR301" s="37"/>
      <c r="HS301" s="37"/>
      <c r="HT301" s="37"/>
      <c r="HU301" s="37"/>
      <c r="HV301" s="37"/>
      <c r="HW301" s="37"/>
      <c r="HX301" s="37"/>
      <c r="HY301" s="37"/>
      <c r="HZ301" s="37"/>
      <c r="IA301" s="37"/>
      <c r="IB301" s="37"/>
      <c r="IC301" s="37"/>
      <c r="ID301" s="37"/>
      <c r="IE301" s="37"/>
      <c r="IF301" s="37"/>
      <c r="IG301" s="37"/>
      <c r="IH301" s="37"/>
    </row>
    <row r="302">
      <c r="A302" s="51" t="s">
        <v>582</v>
      </c>
      <c r="B302" s="52" t="s">
        <v>583</v>
      </c>
      <c r="C302" s="53" t="s">
        <v>26</v>
      </c>
      <c r="D302" s="54">
        <f>173.09+9.47</f>
        <v>182.56</v>
      </c>
      <c r="E302" s="54">
        <v>0.0</v>
      </c>
      <c r="F302" s="55">
        <v>45.91</v>
      </c>
      <c r="G302" s="55">
        <f t="shared" si="27"/>
        <v>0</v>
      </c>
      <c r="H302" s="36"/>
      <c r="I302" s="36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  <c r="GU302" s="37"/>
      <c r="GV302" s="37"/>
      <c r="GW302" s="37"/>
      <c r="GX302" s="37"/>
      <c r="GY302" s="37"/>
      <c r="GZ302" s="37"/>
      <c r="HA302" s="37"/>
      <c r="HB302" s="37"/>
      <c r="HC302" s="37"/>
      <c r="HD302" s="37"/>
      <c r="HE302" s="37"/>
      <c r="HF302" s="37"/>
      <c r="HG302" s="37"/>
      <c r="HH302" s="37"/>
      <c r="HI302" s="37"/>
      <c r="HJ302" s="37"/>
      <c r="HK302" s="37"/>
      <c r="HL302" s="37"/>
      <c r="HM302" s="37"/>
      <c r="HN302" s="37"/>
      <c r="HO302" s="37"/>
      <c r="HP302" s="37"/>
      <c r="HQ302" s="37"/>
      <c r="HR302" s="37"/>
      <c r="HS302" s="37"/>
      <c r="HT302" s="37"/>
      <c r="HU302" s="37"/>
      <c r="HV302" s="37"/>
      <c r="HW302" s="37"/>
      <c r="HX302" s="37"/>
      <c r="HY302" s="37"/>
      <c r="HZ302" s="37"/>
      <c r="IA302" s="37"/>
      <c r="IB302" s="37"/>
      <c r="IC302" s="37"/>
      <c r="ID302" s="37"/>
      <c r="IE302" s="37"/>
      <c r="IF302" s="37"/>
      <c r="IG302" s="37"/>
      <c r="IH302" s="37"/>
    </row>
    <row r="303">
      <c r="A303" s="126" t="s">
        <v>584</v>
      </c>
      <c r="B303" s="52" t="s">
        <v>585</v>
      </c>
      <c r="C303" s="108" t="s">
        <v>23</v>
      </c>
      <c r="D303" s="116">
        <v>1.5</v>
      </c>
      <c r="E303" s="127">
        <v>0.0</v>
      </c>
      <c r="F303" s="105">
        <v>89.63</v>
      </c>
      <c r="G303" s="55">
        <v>0.0</v>
      </c>
      <c r="H303" s="36"/>
      <c r="I303" s="36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  <c r="HI303" s="37"/>
      <c r="HJ303" s="37"/>
      <c r="HK303" s="37"/>
      <c r="HL303" s="37"/>
      <c r="HM303" s="37"/>
      <c r="HN303" s="37"/>
      <c r="HO303" s="37"/>
      <c r="HP303" s="37"/>
      <c r="HQ303" s="37"/>
      <c r="HR303" s="37"/>
      <c r="HS303" s="37"/>
      <c r="HT303" s="37"/>
      <c r="HU303" s="37"/>
      <c r="HV303" s="37"/>
      <c r="HW303" s="37"/>
      <c r="HX303" s="37"/>
      <c r="HY303" s="37"/>
      <c r="HZ303" s="37"/>
      <c r="IA303" s="37"/>
      <c r="IB303" s="37"/>
      <c r="IC303" s="37"/>
      <c r="ID303" s="37"/>
      <c r="IE303" s="37"/>
      <c r="IF303" s="37"/>
      <c r="IG303" s="37"/>
      <c r="IH303" s="37"/>
    </row>
    <row r="304">
      <c r="A304" s="126" t="s">
        <v>586</v>
      </c>
      <c r="B304" s="52" t="s">
        <v>587</v>
      </c>
      <c r="C304" s="108" t="s">
        <v>23</v>
      </c>
      <c r="D304" s="116">
        <v>225.35</v>
      </c>
      <c r="E304" s="127">
        <v>0.0</v>
      </c>
      <c r="F304" s="105">
        <v>15.74</v>
      </c>
      <c r="G304" s="55">
        <v>0.0</v>
      </c>
      <c r="H304" s="36"/>
      <c r="I304" s="36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  <c r="GU304" s="37"/>
      <c r="GV304" s="37"/>
      <c r="GW304" s="37"/>
      <c r="GX304" s="37"/>
      <c r="GY304" s="37"/>
      <c r="GZ304" s="37"/>
      <c r="HA304" s="37"/>
      <c r="HB304" s="37"/>
      <c r="HC304" s="37"/>
      <c r="HD304" s="37"/>
      <c r="HE304" s="37"/>
      <c r="HF304" s="37"/>
      <c r="HG304" s="37"/>
      <c r="HH304" s="37"/>
      <c r="HI304" s="37"/>
      <c r="HJ304" s="37"/>
      <c r="HK304" s="37"/>
      <c r="HL304" s="37"/>
      <c r="HM304" s="37"/>
      <c r="HN304" s="37"/>
      <c r="HO304" s="37"/>
      <c r="HP304" s="37"/>
      <c r="HQ304" s="37"/>
      <c r="HR304" s="37"/>
      <c r="HS304" s="37"/>
      <c r="HT304" s="37"/>
      <c r="HU304" s="37"/>
      <c r="HV304" s="37"/>
      <c r="HW304" s="37"/>
      <c r="HX304" s="37"/>
      <c r="HY304" s="37"/>
      <c r="HZ304" s="37"/>
      <c r="IA304" s="37"/>
      <c r="IB304" s="37"/>
      <c r="IC304" s="37"/>
      <c r="ID304" s="37"/>
      <c r="IE304" s="37"/>
      <c r="IF304" s="37"/>
      <c r="IG304" s="37"/>
      <c r="IH304" s="37"/>
    </row>
    <row r="305">
      <c r="A305" s="38" t="s">
        <v>588</v>
      </c>
      <c r="B305" s="39" t="s">
        <v>589</v>
      </c>
      <c r="C305" s="40"/>
      <c r="D305" s="41"/>
      <c r="E305" s="41"/>
      <c r="F305" s="42"/>
      <c r="G305" s="43">
        <f>ROUNDDOWN(SUM(G306:G311),2)</f>
        <v>193760.18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</row>
    <row r="306">
      <c r="A306" s="82" t="s">
        <v>590</v>
      </c>
      <c r="B306" s="49" t="s">
        <v>218</v>
      </c>
      <c r="C306" s="94" t="s">
        <v>23</v>
      </c>
      <c r="D306" s="115">
        <v>3498.42</v>
      </c>
      <c r="E306" s="124">
        <v>2616.68</v>
      </c>
      <c r="F306" s="101">
        <v>4.82</v>
      </c>
      <c r="G306" s="35">
        <f t="shared" ref="G306:G307" si="28">ROUNDDOWN(F306*E306,2)</f>
        <v>12612.39</v>
      </c>
      <c r="H306" s="3"/>
      <c r="I306" s="3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  <c r="FT306" s="48"/>
      <c r="FU306" s="48"/>
      <c r="FV306" s="48"/>
      <c r="FW306" s="48"/>
      <c r="FX306" s="48"/>
      <c r="FY306" s="48"/>
      <c r="FZ306" s="48"/>
      <c r="GA306" s="48"/>
      <c r="GB306" s="48"/>
      <c r="GC306" s="48"/>
      <c r="GD306" s="48"/>
      <c r="GE306" s="48"/>
      <c r="GF306" s="48"/>
      <c r="GG306" s="48"/>
      <c r="GH306" s="48"/>
      <c r="GI306" s="48"/>
      <c r="GJ306" s="48"/>
      <c r="GK306" s="48"/>
      <c r="GL306" s="48"/>
      <c r="GM306" s="48"/>
      <c r="GN306" s="48"/>
      <c r="GO306" s="48"/>
      <c r="GP306" s="48"/>
      <c r="GQ306" s="48"/>
      <c r="GR306" s="48"/>
      <c r="GS306" s="48"/>
      <c r="GT306" s="48"/>
      <c r="GU306" s="48"/>
      <c r="GV306" s="48"/>
      <c r="GW306" s="48"/>
      <c r="GX306" s="48"/>
      <c r="GY306" s="48"/>
      <c r="GZ306" s="48"/>
      <c r="HA306" s="48"/>
      <c r="HB306" s="48"/>
      <c r="HC306" s="48"/>
      <c r="HD306" s="48"/>
      <c r="HE306" s="48"/>
      <c r="HF306" s="48"/>
      <c r="HG306" s="48"/>
      <c r="HH306" s="48"/>
      <c r="HI306" s="48"/>
      <c r="HJ306" s="48"/>
      <c r="HK306" s="48"/>
      <c r="HL306" s="48"/>
      <c r="HM306" s="48"/>
      <c r="HN306" s="48"/>
      <c r="HO306" s="48"/>
      <c r="HP306" s="48"/>
      <c r="HQ306" s="48"/>
      <c r="HR306" s="48"/>
      <c r="HS306" s="48"/>
      <c r="HT306" s="48"/>
      <c r="HU306" s="48"/>
      <c r="HV306" s="48"/>
      <c r="HW306" s="48"/>
      <c r="HX306" s="48"/>
      <c r="HY306" s="48"/>
      <c r="HZ306" s="48"/>
      <c r="IA306" s="48"/>
      <c r="IB306" s="48"/>
      <c r="IC306" s="48"/>
      <c r="ID306" s="48"/>
      <c r="IE306" s="48"/>
      <c r="IF306" s="48"/>
      <c r="IG306" s="48"/>
      <c r="IH306" s="48"/>
    </row>
    <row r="307">
      <c r="A307" s="82" t="s">
        <v>591</v>
      </c>
      <c r="B307" s="49" t="s">
        <v>220</v>
      </c>
      <c r="C307" s="94" t="s">
        <v>23</v>
      </c>
      <c r="D307" s="115">
        <v>3498.42</v>
      </c>
      <c r="E307" s="124">
        <v>2616.68</v>
      </c>
      <c r="F307" s="101">
        <v>34.94</v>
      </c>
      <c r="G307" s="35">
        <f t="shared" si="28"/>
        <v>91426.79</v>
      </c>
      <c r="H307" s="3"/>
      <c r="I307" s="3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  <c r="FT307" s="48"/>
      <c r="FU307" s="48"/>
      <c r="FV307" s="48"/>
      <c r="FW307" s="48"/>
      <c r="FX307" s="48"/>
      <c r="FY307" s="48"/>
      <c r="FZ307" s="48"/>
      <c r="GA307" s="48"/>
      <c r="GB307" s="48"/>
      <c r="GC307" s="48"/>
      <c r="GD307" s="48"/>
      <c r="GE307" s="48"/>
      <c r="GF307" s="48"/>
      <c r="GG307" s="48"/>
      <c r="GH307" s="48"/>
      <c r="GI307" s="48"/>
      <c r="GJ307" s="48"/>
      <c r="GK307" s="48"/>
      <c r="GL307" s="48"/>
      <c r="GM307" s="48"/>
      <c r="GN307" s="48"/>
      <c r="GO307" s="48"/>
      <c r="GP307" s="48"/>
      <c r="GQ307" s="48"/>
      <c r="GR307" s="48"/>
      <c r="GS307" s="48"/>
      <c r="GT307" s="48"/>
      <c r="GU307" s="48"/>
      <c r="GV307" s="48"/>
      <c r="GW307" s="48"/>
      <c r="GX307" s="48"/>
      <c r="GY307" s="48"/>
      <c r="GZ307" s="48"/>
      <c r="HA307" s="48"/>
      <c r="HB307" s="48"/>
      <c r="HC307" s="48"/>
      <c r="HD307" s="48"/>
      <c r="HE307" s="48"/>
      <c r="HF307" s="48"/>
      <c r="HG307" s="48"/>
      <c r="HH307" s="48"/>
      <c r="HI307" s="48"/>
      <c r="HJ307" s="48"/>
      <c r="HK307" s="48"/>
      <c r="HL307" s="48"/>
      <c r="HM307" s="48"/>
      <c r="HN307" s="48"/>
      <c r="HO307" s="48"/>
      <c r="HP307" s="48"/>
      <c r="HQ307" s="48"/>
      <c r="HR307" s="48"/>
      <c r="HS307" s="48"/>
      <c r="HT307" s="48"/>
      <c r="HU307" s="48"/>
      <c r="HV307" s="48"/>
      <c r="HW307" s="48"/>
      <c r="HX307" s="48"/>
      <c r="HY307" s="48"/>
      <c r="HZ307" s="48"/>
      <c r="IA307" s="48"/>
      <c r="IB307" s="48"/>
      <c r="IC307" s="48"/>
      <c r="ID307" s="48"/>
      <c r="IE307" s="48"/>
      <c r="IF307" s="48"/>
      <c r="IG307" s="48"/>
      <c r="IH307" s="48"/>
    </row>
    <row r="308">
      <c r="A308" s="82" t="s">
        <v>592</v>
      </c>
      <c r="B308" s="49" t="s">
        <v>593</v>
      </c>
      <c r="C308" s="94" t="s">
        <v>23</v>
      </c>
      <c r="D308" s="115">
        <v>620.37</v>
      </c>
      <c r="E308" s="124">
        <v>0.0</v>
      </c>
      <c r="F308" s="101">
        <v>73.89</v>
      </c>
      <c r="G308" s="35">
        <f t="shared" ref="G308:G309" si="29">F308*E308</f>
        <v>0</v>
      </c>
      <c r="H308" s="3"/>
      <c r="I308" s="3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  <c r="FT308" s="48"/>
      <c r="FU308" s="48"/>
      <c r="FV308" s="48"/>
      <c r="FW308" s="48"/>
      <c r="FX308" s="48"/>
      <c r="FY308" s="48"/>
      <c r="FZ308" s="48"/>
      <c r="GA308" s="48"/>
      <c r="GB308" s="48"/>
      <c r="GC308" s="48"/>
      <c r="GD308" s="48"/>
      <c r="GE308" s="48"/>
      <c r="GF308" s="48"/>
      <c r="GG308" s="48"/>
      <c r="GH308" s="48"/>
      <c r="GI308" s="48"/>
      <c r="GJ308" s="48"/>
      <c r="GK308" s="48"/>
      <c r="GL308" s="48"/>
      <c r="GM308" s="48"/>
      <c r="GN308" s="48"/>
      <c r="GO308" s="48"/>
      <c r="GP308" s="48"/>
      <c r="GQ308" s="48"/>
      <c r="GR308" s="48"/>
      <c r="GS308" s="48"/>
      <c r="GT308" s="48"/>
      <c r="GU308" s="48"/>
      <c r="GV308" s="48"/>
      <c r="GW308" s="48"/>
      <c r="GX308" s="48"/>
      <c r="GY308" s="48"/>
      <c r="GZ308" s="48"/>
      <c r="HA308" s="48"/>
      <c r="HB308" s="48"/>
      <c r="HC308" s="48"/>
      <c r="HD308" s="48"/>
      <c r="HE308" s="48"/>
      <c r="HF308" s="48"/>
      <c r="HG308" s="48"/>
      <c r="HH308" s="48"/>
      <c r="HI308" s="48"/>
      <c r="HJ308" s="48"/>
      <c r="HK308" s="48"/>
      <c r="HL308" s="48"/>
      <c r="HM308" s="48"/>
      <c r="HN308" s="48"/>
      <c r="HO308" s="48"/>
      <c r="HP308" s="48"/>
      <c r="HQ308" s="48"/>
      <c r="HR308" s="48"/>
      <c r="HS308" s="48"/>
      <c r="HT308" s="48"/>
      <c r="HU308" s="48"/>
      <c r="HV308" s="48"/>
      <c r="HW308" s="48"/>
      <c r="HX308" s="48"/>
      <c r="HY308" s="48"/>
      <c r="HZ308" s="48"/>
      <c r="IA308" s="48"/>
      <c r="IB308" s="48"/>
      <c r="IC308" s="48"/>
      <c r="ID308" s="48"/>
      <c r="IE308" s="48"/>
      <c r="IF308" s="48"/>
      <c r="IG308" s="48"/>
      <c r="IH308" s="48"/>
    </row>
    <row r="309">
      <c r="A309" s="128" t="s">
        <v>594</v>
      </c>
      <c r="B309" s="58" t="s">
        <v>595</v>
      </c>
      <c r="C309" s="111" t="s">
        <v>23</v>
      </c>
      <c r="D309" s="113">
        <v>77.73</v>
      </c>
      <c r="E309" s="129">
        <v>77.73</v>
      </c>
      <c r="F309" s="96">
        <v>106.09</v>
      </c>
      <c r="G309" s="35">
        <f t="shared" si="29"/>
        <v>8246.3757</v>
      </c>
      <c r="H309" s="3"/>
      <c r="I309" s="3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  <c r="FT309" s="48"/>
      <c r="FU309" s="48"/>
      <c r="FV309" s="48"/>
      <c r="FW309" s="48"/>
      <c r="FX309" s="48"/>
      <c r="FY309" s="48"/>
      <c r="FZ309" s="48"/>
      <c r="GA309" s="48"/>
      <c r="GB309" s="48"/>
      <c r="GC309" s="48"/>
      <c r="GD309" s="48"/>
      <c r="GE309" s="48"/>
      <c r="GF309" s="48"/>
      <c r="GG309" s="48"/>
      <c r="GH309" s="48"/>
      <c r="GI309" s="48"/>
      <c r="GJ309" s="48"/>
      <c r="GK309" s="48"/>
      <c r="GL309" s="48"/>
      <c r="GM309" s="48"/>
      <c r="GN309" s="48"/>
      <c r="GO309" s="48"/>
      <c r="GP309" s="48"/>
      <c r="GQ309" s="48"/>
      <c r="GR309" s="48"/>
      <c r="GS309" s="48"/>
      <c r="GT309" s="48"/>
      <c r="GU309" s="48"/>
      <c r="GV309" s="48"/>
      <c r="GW309" s="48"/>
      <c r="GX309" s="48"/>
      <c r="GY309" s="48"/>
      <c r="GZ309" s="48"/>
      <c r="HA309" s="48"/>
      <c r="HB309" s="48"/>
      <c r="HC309" s="48"/>
      <c r="HD309" s="48"/>
      <c r="HE309" s="48"/>
      <c r="HF309" s="48"/>
      <c r="HG309" s="48"/>
      <c r="HH309" s="48"/>
      <c r="HI309" s="48"/>
      <c r="HJ309" s="48"/>
      <c r="HK309" s="48"/>
      <c r="HL309" s="48"/>
      <c r="HM309" s="48"/>
      <c r="HN309" s="48"/>
      <c r="HO309" s="48"/>
      <c r="HP309" s="48"/>
      <c r="HQ309" s="48"/>
      <c r="HR309" s="48"/>
      <c r="HS309" s="48"/>
      <c r="HT309" s="48"/>
      <c r="HU309" s="48"/>
      <c r="HV309" s="48"/>
      <c r="HW309" s="48"/>
      <c r="HX309" s="48"/>
      <c r="HY309" s="48"/>
      <c r="HZ309" s="48"/>
      <c r="IA309" s="48"/>
      <c r="IB309" s="48"/>
      <c r="IC309" s="48"/>
      <c r="ID309" s="48"/>
      <c r="IE309" s="48"/>
      <c r="IF309" s="48"/>
      <c r="IG309" s="48"/>
      <c r="IH309" s="48"/>
    </row>
    <row r="310">
      <c r="A310" s="51" t="s">
        <v>596</v>
      </c>
      <c r="B310" s="52" t="s">
        <v>597</v>
      </c>
      <c r="C310" s="53" t="s">
        <v>23</v>
      </c>
      <c r="D310" s="54">
        <f>511.23+620.37+7.98</f>
        <v>1139.58</v>
      </c>
      <c r="E310" s="54">
        <f>497.61+620.37</f>
        <v>1117.98</v>
      </c>
      <c r="F310" s="55">
        <v>70.12</v>
      </c>
      <c r="G310" s="55">
        <f t="shared" ref="G310:G311" si="30">E310*F310</f>
        <v>78392.7576</v>
      </c>
      <c r="H310" s="36"/>
      <c r="I310" s="56">
        <f>G305-150259.84-0</f>
        <v>43500.34</v>
      </c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  <c r="GU310" s="37"/>
      <c r="GV310" s="37"/>
      <c r="GW310" s="37"/>
      <c r="GX310" s="37"/>
      <c r="GY310" s="37"/>
      <c r="GZ310" s="37"/>
      <c r="HA310" s="37"/>
      <c r="HB310" s="37"/>
      <c r="HC310" s="37"/>
      <c r="HD310" s="37"/>
      <c r="HE310" s="37"/>
      <c r="HF310" s="37"/>
      <c r="HG310" s="37"/>
      <c r="HH310" s="37"/>
      <c r="HI310" s="37"/>
      <c r="HJ310" s="37"/>
      <c r="HK310" s="37"/>
      <c r="HL310" s="37"/>
      <c r="HM310" s="37"/>
      <c r="HN310" s="37"/>
      <c r="HO310" s="37"/>
      <c r="HP310" s="37"/>
      <c r="HQ310" s="37"/>
      <c r="HR310" s="37"/>
      <c r="HS310" s="37"/>
      <c r="HT310" s="37"/>
      <c r="HU310" s="37"/>
      <c r="HV310" s="37"/>
      <c r="HW310" s="37"/>
      <c r="HX310" s="37"/>
      <c r="HY310" s="37"/>
      <c r="HZ310" s="37"/>
      <c r="IA310" s="37"/>
      <c r="IB310" s="37"/>
      <c r="IC310" s="37"/>
      <c r="ID310" s="37"/>
      <c r="IE310" s="37"/>
      <c r="IF310" s="37"/>
      <c r="IG310" s="37"/>
      <c r="IH310" s="37"/>
    </row>
    <row r="311">
      <c r="A311" s="51" t="s">
        <v>598</v>
      </c>
      <c r="B311" s="52" t="s">
        <v>599</v>
      </c>
      <c r="C311" s="53" t="s">
        <v>26</v>
      </c>
      <c r="D311" s="54">
        <f>169.3+11.2</f>
        <v>180.5</v>
      </c>
      <c r="E311" s="54">
        <v>141.5</v>
      </c>
      <c r="F311" s="55">
        <v>21.78</v>
      </c>
      <c r="G311" s="55">
        <f t="shared" si="30"/>
        <v>3081.87</v>
      </c>
      <c r="H311" s="36"/>
      <c r="I311" s="36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  <c r="GU311" s="37"/>
      <c r="GV311" s="37"/>
      <c r="GW311" s="37"/>
      <c r="GX311" s="37"/>
      <c r="GY311" s="37"/>
      <c r="GZ311" s="37"/>
      <c r="HA311" s="37"/>
      <c r="HB311" s="37"/>
      <c r="HC311" s="37"/>
      <c r="HD311" s="37"/>
      <c r="HE311" s="37"/>
      <c r="HF311" s="37"/>
      <c r="HG311" s="37"/>
      <c r="HH311" s="37"/>
      <c r="HI311" s="37"/>
      <c r="HJ311" s="37"/>
      <c r="HK311" s="37"/>
      <c r="HL311" s="37"/>
      <c r="HM311" s="37"/>
      <c r="HN311" s="37"/>
      <c r="HO311" s="37"/>
      <c r="HP311" s="37"/>
      <c r="HQ311" s="37"/>
      <c r="HR311" s="37"/>
      <c r="HS311" s="37"/>
      <c r="HT311" s="37"/>
      <c r="HU311" s="37"/>
      <c r="HV311" s="37"/>
      <c r="HW311" s="37"/>
      <c r="HX311" s="37"/>
      <c r="HY311" s="37"/>
      <c r="HZ311" s="37"/>
      <c r="IA311" s="37"/>
      <c r="IB311" s="37"/>
      <c r="IC311" s="37"/>
      <c r="ID311" s="37"/>
      <c r="IE311" s="37"/>
      <c r="IF311" s="37"/>
      <c r="IG311" s="37"/>
      <c r="IH311" s="37"/>
    </row>
    <row r="312">
      <c r="A312" s="38" t="s">
        <v>600</v>
      </c>
      <c r="B312" s="39" t="s">
        <v>601</v>
      </c>
      <c r="C312" s="40"/>
      <c r="D312" s="41"/>
      <c r="E312" s="41"/>
      <c r="F312" s="42"/>
      <c r="G312" s="43">
        <f>G313+G320+G329</f>
        <v>84491.6013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</row>
    <row r="313">
      <c r="A313" s="118" t="s">
        <v>602</v>
      </c>
      <c r="B313" s="119" t="s">
        <v>603</v>
      </c>
      <c r="C313" s="120"/>
      <c r="D313" s="121"/>
      <c r="E313" s="122"/>
      <c r="F313" s="123"/>
      <c r="G313" s="47">
        <f>SUM(G314:G319)</f>
        <v>35950.4718</v>
      </c>
      <c r="H313" s="3"/>
      <c r="I313" s="3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  <c r="FT313" s="48"/>
      <c r="FU313" s="48"/>
      <c r="FV313" s="48"/>
      <c r="FW313" s="48"/>
      <c r="FX313" s="48"/>
      <c r="FY313" s="48"/>
      <c r="FZ313" s="48"/>
      <c r="GA313" s="48"/>
      <c r="GB313" s="48"/>
      <c r="GC313" s="48"/>
      <c r="GD313" s="48"/>
      <c r="GE313" s="48"/>
      <c r="GF313" s="48"/>
      <c r="GG313" s="48"/>
      <c r="GH313" s="48"/>
      <c r="GI313" s="48"/>
      <c r="GJ313" s="48"/>
      <c r="GK313" s="48"/>
      <c r="GL313" s="48"/>
      <c r="GM313" s="48"/>
      <c r="GN313" s="48"/>
      <c r="GO313" s="48"/>
      <c r="GP313" s="48"/>
      <c r="GQ313" s="48"/>
      <c r="GR313" s="48"/>
      <c r="GS313" s="48"/>
      <c r="GT313" s="48"/>
      <c r="GU313" s="48"/>
      <c r="GV313" s="48"/>
      <c r="GW313" s="48"/>
      <c r="GX313" s="48"/>
      <c r="GY313" s="48"/>
      <c r="GZ313" s="48"/>
      <c r="HA313" s="48"/>
      <c r="HB313" s="48"/>
      <c r="HC313" s="48"/>
      <c r="HD313" s="48"/>
      <c r="HE313" s="48"/>
      <c r="HF313" s="48"/>
      <c r="HG313" s="48"/>
      <c r="HH313" s="48"/>
      <c r="HI313" s="48"/>
      <c r="HJ313" s="48"/>
      <c r="HK313" s="48"/>
      <c r="HL313" s="48"/>
      <c r="HM313" s="48"/>
      <c r="HN313" s="48"/>
      <c r="HO313" s="48"/>
      <c r="HP313" s="48"/>
      <c r="HQ313" s="48"/>
      <c r="HR313" s="48"/>
      <c r="HS313" s="48"/>
      <c r="HT313" s="48"/>
      <c r="HU313" s="48"/>
      <c r="HV313" s="48"/>
      <c r="HW313" s="48"/>
      <c r="HX313" s="48"/>
      <c r="HY313" s="48"/>
      <c r="HZ313" s="48"/>
      <c r="IA313" s="48"/>
      <c r="IB313" s="48"/>
      <c r="IC313" s="48"/>
      <c r="ID313" s="48"/>
      <c r="IE313" s="48"/>
      <c r="IF313" s="48"/>
      <c r="IG313" s="48"/>
      <c r="IH313" s="48"/>
    </row>
    <row r="314">
      <c r="A314" s="82" t="s">
        <v>604</v>
      </c>
      <c r="B314" s="49" t="s">
        <v>605</v>
      </c>
      <c r="C314" s="94" t="s">
        <v>23</v>
      </c>
      <c r="D314" s="115">
        <v>37.65</v>
      </c>
      <c r="E314" s="124">
        <v>37.65</v>
      </c>
      <c r="F314" s="101">
        <v>753.1</v>
      </c>
      <c r="G314" s="35">
        <f t="shared" ref="G314:G319" si="31">F314*E314</f>
        <v>28354.215</v>
      </c>
      <c r="H314" s="3"/>
      <c r="I314" s="3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  <c r="FT314" s="48"/>
      <c r="FU314" s="48"/>
      <c r="FV314" s="48"/>
      <c r="FW314" s="48"/>
      <c r="FX314" s="48"/>
      <c r="FY314" s="48"/>
      <c r="FZ314" s="48"/>
      <c r="GA314" s="48"/>
      <c r="GB314" s="48"/>
      <c r="GC314" s="48"/>
      <c r="GD314" s="48"/>
      <c r="GE314" s="48"/>
      <c r="GF314" s="48"/>
      <c r="GG314" s="48"/>
      <c r="GH314" s="48"/>
      <c r="GI314" s="48"/>
      <c r="GJ314" s="48"/>
      <c r="GK314" s="48"/>
      <c r="GL314" s="48"/>
      <c r="GM314" s="48"/>
      <c r="GN314" s="48"/>
      <c r="GO314" s="48"/>
      <c r="GP314" s="48"/>
      <c r="GQ314" s="48"/>
      <c r="GR314" s="48"/>
      <c r="GS314" s="48"/>
      <c r="GT314" s="48"/>
      <c r="GU314" s="48"/>
      <c r="GV314" s="48"/>
      <c r="GW314" s="48"/>
      <c r="GX314" s="48"/>
      <c r="GY314" s="48"/>
      <c r="GZ314" s="48"/>
      <c r="HA314" s="48"/>
      <c r="HB314" s="48"/>
      <c r="HC314" s="48"/>
      <c r="HD314" s="48"/>
      <c r="HE314" s="48"/>
      <c r="HF314" s="48"/>
      <c r="HG314" s="48"/>
      <c r="HH314" s="48"/>
      <c r="HI314" s="48"/>
      <c r="HJ314" s="48"/>
      <c r="HK314" s="48"/>
      <c r="HL314" s="48"/>
      <c r="HM314" s="48"/>
      <c r="HN314" s="48"/>
      <c r="HO314" s="48"/>
      <c r="HP314" s="48"/>
      <c r="HQ314" s="48"/>
      <c r="HR314" s="48"/>
      <c r="HS314" s="48"/>
      <c r="HT314" s="48"/>
      <c r="HU314" s="48"/>
      <c r="HV314" s="48"/>
      <c r="HW314" s="48"/>
      <c r="HX314" s="48"/>
      <c r="HY314" s="48"/>
      <c r="HZ314" s="48"/>
      <c r="IA314" s="48"/>
      <c r="IB314" s="48"/>
      <c r="IC314" s="48"/>
      <c r="ID314" s="48"/>
      <c r="IE314" s="48"/>
      <c r="IF314" s="48"/>
      <c r="IG314" s="48"/>
      <c r="IH314" s="48"/>
    </row>
    <row r="315">
      <c r="A315" s="82" t="s">
        <v>606</v>
      </c>
      <c r="B315" s="49" t="s">
        <v>607</v>
      </c>
      <c r="C315" s="94" t="s">
        <v>23</v>
      </c>
      <c r="D315" s="115">
        <v>6.48</v>
      </c>
      <c r="E315" s="124">
        <v>6.48</v>
      </c>
      <c r="F315" s="101">
        <v>972.11</v>
      </c>
      <c r="G315" s="35">
        <f t="shared" si="31"/>
        <v>6299.2728</v>
      </c>
      <c r="H315" s="3"/>
      <c r="I315" s="3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  <c r="FT315" s="48"/>
      <c r="FU315" s="48"/>
      <c r="FV315" s="48"/>
      <c r="FW315" s="48"/>
      <c r="FX315" s="48"/>
      <c r="FY315" s="48"/>
      <c r="FZ315" s="48"/>
      <c r="GA315" s="48"/>
      <c r="GB315" s="48"/>
      <c r="GC315" s="48"/>
      <c r="GD315" s="48"/>
      <c r="GE315" s="48"/>
      <c r="GF315" s="48"/>
      <c r="GG315" s="48"/>
      <c r="GH315" s="48"/>
      <c r="GI315" s="48"/>
      <c r="GJ315" s="48"/>
      <c r="GK315" s="48"/>
      <c r="GL315" s="48"/>
      <c r="GM315" s="48"/>
      <c r="GN315" s="48"/>
      <c r="GO315" s="48"/>
      <c r="GP315" s="48"/>
      <c r="GQ315" s="48"/>
      <c r="GR315" s="48"/>
      <c r="GS315" s="48"/>
      <c r="GT315" s="48"/>
      <c r="GU315" s="48"/>
      <c r="GV315" s="48"/>
      <c r="GW315" s="48"/>
      <c r="GX315" s="48"/>
      <c r="GY315" s="48"/>
      <c r="GZ315" s="48"/>
      <c r="HA315" s="48"/>
      <c r="HB315" s="48"/>
      <c r="HC315" s="48"/>
      <c r="HD315" s="48"/>
      <c r="HE315" s="48"/>
      <c r="HF315" s="48"/>
      <c r="HG315" s="48"/>
      <c r="HH315" s="48"/>
      <c r="HI315" s="48"/>
      <c r="HJ315" s="48"/>
      <c r="HK315" s="48"/>
      <c r="HL315" s="48"/>
      <c r="HM315" s="48"/>
      <c r="HN315" s="48"/>
      <c r="HO315" s="48"/>
      <c r="HP315" s="48"/>
      <c r="HQ315" s="48"/>
      <c r="HR315" s="48"/>
      <c r="HS315" s="48"/>
      <c r="HT315" s="48"/>
      <c r="HU315" s="48"/>
      <c r="HV315" s="48"/>
      <c r="HW315" s="48"/>
      <c r="HX315" s="48"/>
      <c r="HY315" s="48"/>
      <c r="HZ315" s="48"/>
      <c r="IA315" s="48"/>
      <c r="IB315" s="48"/>
      <c r="IC315" s="48"/>
      <c r="ID315" s="48"/>
      <c r="IE315" s="48"/>
      <c r="IF315" s="48"/>
      <c r="IG315" s="48"/>
      <c r="IH315" s="48"/>
    </row>
    <row r="316">
      <c r="A316" s="82" t="s">
        <v>608</v>
      </c>
      <c r="B316" s="49" t="s">
        <v>609</v>
      </c>
      <c r="C316" s="94" t="s">
        <v>16</v>
      </c>
      <c r="D316" s="115">
        <v>4.0</v>
      </c>
      <c r="E316" s="124">
        <v>4.0</v>
      </c>
      <c r="F316" s="101">
        <v>122.16</v>
      </c>
      <c r="G316" s="35">
        <f t="shared" si="31"/>
        <v>488.64</v>
      </c>
      <c r="H316" s="3"/>
      <c r="I316" s="3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  <c r="FT316" s="48"/>
      <c r="FU316" s="48"/>
      <c r="FV316" s="48"/>
      <c r="FW316" s="48"/>
      <c r="FX316" s="48"/>
      <c r="FY316" s="48"/>
      <c r="FZ316" s="48"/>
      <c r="GA316" s="48"/>
      <c r="GB316" s="48"/>
      <c r="GC316" s="48"/>
      <c r="GD316" s="48"/>
      <c r="GE316" s="48"/>
      <c r="GF316" s="48"/>
      <c r="GG316" s="48"/>
      <c r="GH316" s="48"/>
      <c r="GI316" s="48"/>
      <c r="GJ316" s="48"/>
      <c r="GK316" s="48"/>
      <c r="GL316" s="48"/>
      <c r="GM316" s="48"/>
      <c r="GN316" s="48"/>
      <c r="GO316" s="48"/>
      <c r="GP316" s="48"/>
      <c r="GQ316" s="48"/>
      <c r="GR316" s="48"/>
      <c r="GS316" s="48"/>
      <c r="GT316" s="48"/>
      <c r="GU316" s="48"/>
      <c r="GV316" s="48"/>
      <c r="GW316" s="48"/>
      <c r="GX316" s="48"/>
      <c r="GY316" s="48"/>
      <c r="GZ316" s="48"/>
      <c r="HA316" s="48"/>
      <c r="HB316" s="48"/>
      <c r="HC316" s="48"/>
      <c r="HD316" s="48"/>
      <c r="HE316" s="48"/>
      <c r="HF316" s="48"/>
      <c r="HG316" s="48"/>
      <c r="HH316" s="48"/>
      <c r="HI316" s="48"/>
      <c r="HJ316" s="48"/>
      <c r="HK316" s="48"/>
      <c r="HL316" s="48"/>
      <c r="HM316" s="48"/>
      <c r="HN316" s="48"/>
      <c r="HO316" s="48"/>
      <c r="HP316" s="48"/>
      <c r="HQ316" s="48"/>
      <c r="HR316" s="48"/>
      <c r="HS316" s="48"/>
      <c r="HT316" s="48"/>
      <c r="HU316" s="48"/>
      <c r="HV316" s="48"/>
      <c r="HW316" s="48"/>
      <c r="HX316" s="48"/>
      <c r="HY316" s="48"/>
      <c r="HZ316" s="48"/>
      <c r="IA316" s="48"/>
      <c r="IB316" s="48"/>
      <c r="IC316" s="48"/>
      <c r="ID316" s="48"/>
      <c r="IE316" s="48"/>
      <c r="IF316" s="48"/>
      <c r="IG316" s="48"/>
      <c r="IH316" s="48"/>
    </row>
    <row r="317">
      <c r="A317" s="82" t="s">
        <v>610</v>
      </c>
      <c r="B317" s="49" t="s">
        <v>611</v>
      </c>
      <c r="C317" s="94" t="s">
        <v>23</v>
      </c>
      <c r="D317" s="115">
        <v>1.44</v>
      </c>
      <c r="E317" s="124">
        <v>1.44</v>
      </c>
      <c r="F317" s="101">
        <v>561.35</v>
      </c>
      <c r="G317" s="35">
        <f t="shared" si="31"/>
        <v>808.344</v>
      </c>
      <c r="H317" s="3"/>
      <c r="I317" s="3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  <c r="FT317" s="48"/>
      <c r="FU317" s="48"/>
      <c r="FV317" s="48"/>
      <c r="FW317" s="48"/>
      <c r="FX317" s="48"/>
      <c r="FY317" s="48"/>
      <c r="FZ317" s="48"/>
      <c r="GA317" s="48"/>
      <c r="GB317" s="48"/>
      <c r="GC317" s="48"/>
      <c r="GD317" s="48"/>
      <c r="GE317" s="48"/>
      <c r="GF317" s="48"/>
      <c r="GG317" s="48"/>
      <c r="GH317" s="48"/>
      <c r="GI317" s="48"/>
      <c r="GJ317" s="48"/>
      <c r="GK317" s="48"/>
      <c r="GL317" s="48"/>
      <c r="GM317" s="48"/>
      <c r="GN317" s="48"/>
      <c r="GO317" s="48"/>
      <c r="GP317" s="48"/>
      <c r="GQ317" s="48"/>
      <c r="GR317" s="48"/>
      <c r="GS317" s="48"/>
      <c r="GT317" s="48"/>
      <c r="GU317" s="48"/>
      <c r="GV317" s="48"/>
      <c r="GW317" s="48"/>
      <c r="GX317" s="48"/>
      <c r="GY317" s="48"/>
      <c r="GZ317" s="48"/>
      <c r="HA317" s="48"/>
      <c r="HB317" s="48"/>
      <c r="HC317" s="48"/>
      <c r="HD317" s="48"/>
      <c r="HE317" s="48"/>
      <c r="HF317" s="48"/>
      <c r="HG317" s="48"/>
      <c r="HH317" s="48"/>
      <c r="HI317" s="48"/>
      <c r="HJ317" s="48"/>
      <c r="HK317" s="48"/>
      <c r="HL317" s="48"/>
      <c r="HM317" s="48"/>
      <c r="HN317" s="48"/>
      <c r="HO317" s="48"/>
      <c r="HP317" s="48"/>
      <c r="HQ317" s="48"/>
      <c r="HR317" s="48"/>
      <c r="HS317" s="48"/>
      <c r="HT317" s="48"/>
      <c r="HU317" s="48"/>
      <c r="HV317" s="48"/>
      <c r="HW317" s="48"/>
      <c r="HX317" s="48"/>
      <c r="HY317" s="48"/>
      <c r="HZ317" s="48"/>
      <c r="IA317" s="48"/>
      <c r="IB317" s="48"/>
      <c r="IC317" s="48"/>
      <c r="ID317" s="48"/>
      <c r="IE317" s="48"/>
      <c r="IF317" s="48"/>
      <c r="IG317" s="48"/>
      <c r="IH317" s="48"/>
    </row>
    <row r="318">
      <c r="A318" s="51" t="s">
        <v>612</v>
      </c>
      <c r="B318" s="52" t="s">
        <v>613</v>
      </c>
      <c r="C318" s="53" t="s">
        <v>6</v>
      </c>
      <c r="D318" s="54">
        <v>26.0</v>
      </c>
      <c r="E318" s="54">
        <v>0.0</v>
      </c>
      <c r="F318" s="55">
        <v>523.65</v>
      </c>
      <c r="G318" s="55">
        <f t="shared" si="31"/>
        <v>0</v>
      </c>
      <c r="H318" s="36"/>
      <c r="I318" s="36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  <c r="GU318" s="37"/>
      <c r="GV318" s="37"/>
      <c r="GW318" s="37"/>
      <c r="GX318" s="37"/>
      <c r="GY318" s="37"/>
      <c r="GZ318" s="37"/>
      <c r="HA318" s="37"/>
      <c r="HB318" s="37"/>
      <c r="HC318" s="37"/>
      <c r="HD318" s="37"/>
      <c r="HE318" s="37"/>
      <c r="HF318" s="37"/>
      <c r="HG318" s="37"/>
      <c r="HH318" s="37"/>
      <c r="HI318" s="37"/>
      <c r="HJ318" s="37"/>
      <c r="HK318" s="37"/>
      <c r="HL318" s="37"/>
      <c r="HM318" s="37"/>
      <c r="HN318" s="37"/>
      <c r="HO318" s="37"/>
      <c r="HP318" s="37"/>
      <c r="HQ318" s="37"/>
      <c r="HR318" s="37"/>
      <c r="HS318" s="37"/>
      <c r="HT318" s="37"/>
      <c r="HU318" s="37"/>
      <c r="HV318" s="37"/>
      <c r="HW318" s="37"/>
      <c r="HX318" s="37"/>
      <c r="HY318" s="37"/>
      <c r="HZ318" s="37"/>
      <c r="IA318" s="37"/>
      <c r="IB318" s="37"/>
      <c r="IC318" s="37"/>
      <c r="ID318" s="37"/>
      <c r="IE318" s="37"/>
      <c r="IF318" s="37"/>
      <c r="IG318" s="37"/>
      <c r="IH318" s="37"/>
    </row>
    <row r="319">
      <c r="A319" s="51" t="s">
        <v>614</v>
      </c>
      <c r="B319" s="52" t="s">
        <v>615</v>
      </c>
      <c r="C319" s="53" t="s">
        <v>23</v>
      </c>
      <c r="D319" s="54">
        <v>5.77</v>
      </c>
      <c r="E319" s="54">
        <v>0.0</v>
      </c>
      <c r="F319" s="55">
        <v>491.5</v>
      </c>
      <c r="G319" s="55">
        <f t="shared" si="31"/>
        <v>0</v>
      </c>
      <c r="H319" s="36"/>
      <c r="I319" s="36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  <c r="GU319" s="37"/>
      <c r="GV319" s="37"/>
      <c r="GW319" s="37"/>
      <c r="GX319" s="37"/>
      <c r="GY319" s="37"/>
      <c r="GZ319" s="37"/>
      <c r="HA319" s="37"/>
      <c r="HB319" s="37"/>
      <c r="HC319" s="37"/>
      <c r="HD319" s="37"/>
      <c r="HE319" s="37"/>
      <c r="HF319" s="37"/>
      <c r="HG319" s="37"/>
      <c r="HH319" s="37"/>
      <c r="HI319" s="37"/>
      <c r="HJ319" s="37"/>
      <c r="HK319" s="37"/>
      <c r="HL319" s="37"/>
      <c r="HM319" s="37"/>
      <c r="HN319" s="37"/>
      <c r="HO319" s="37"/>
      <c r="HP319" s="37"/>
      <c r="HQ319" s="37"/>
      <c r="HR319" s="37"/>
      <c r="HS319" s="37"/>
      <c r="HT319" s="37"/>
      <c r="HU319" s="37"/>
      <c r="HV319" s="37"/>
      <c r="HW319" s="37"/>
      <c r="HX319" s="37"/>
      <c r="HY319" s="37"/>
      <c r="HZ319" s="37"/>
      <c r="IA319" s="37"/>
      <c r="IB319" s="37"/>
      <c r="IC319" s="37"/>
      <c r="ID319" s="37"/>
      <c r="IE319" s="37"/>
      <c r="IF319" s="37"/>
      <c r="IG319" s="37"/>
      <c r="IH319" s="37"/>
    </row>
    <row r="320">
      <c r="A320" s="118" t="s">
        <v>616</v>
      </c>
      <c r="B320" s="119" t="s">
        <v>617</v>
      </c>
      <c r="C320" s="120"/>
      <c r="D320" s="121"/>
      <c r="E320" s="122"/>
      <c r="F320" s="123"/>
      <c r="G320" s="47">
        <f>SUM(G321:G328)</f>
        <v>48541.1295</v>
      </c>
      <c r="H320" s="3"/>
      <c r="I320" s="3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  <c r="FT320" s="48"/>
      <c r="FU320" s="48"/>
      <c r="FV320" s="48"/>
      <c r="FW320" s="48"/>
      <c r="FX320" s="48"/>
      <c r="FY320" s="48"/>
      <c r="FZ320" s="48"/>
      <c r="GA320" s="48"/>
      <c r="GB320" s="48"/>
      <c r="GC320" s="48"/>
      <c r="GD320" s="48"/>
      <c r="GE320" s="48"/>
      <c r="GF320" s="48"/>
      <c r="GG320" s="48"/>
      <c r="GH320" s="48"/>
      <c r="GI320" s="48"/>
      <c r="GJ320" s="48"/>
      <c r="GK320" s="48"/>
      <c r="GL320" s="48"/>
      <c r="GM320" s="48"/>
      <c r="GN320" s="48"/>
      <c r="GO320" s="48"/>
      <c r="GP320" s="48"/>
      <c r="GQ320" s="48"/>
      <c r="GR320" s="48"/>
      <c r="GS320" s="48"/>
      <c r="GT320" s="48"/>
      <c r="GU320" s="48"/>
      <c r="GV320" s="48"/>
      <c r="GW320" s="48"/>
      <c r="GX320" s="48"/>
      <c r="GY320" s="48"/>
      <c r="GZ320" s="48"/>
      <c r="HA320" s="48"/>
      <c r="HB320" s="48"/>
      <c r="HC320" s="48"/>
      <c r="HD320" s="48"/>
      <c r="HE320" s="48"/>
      <c r="HF320" s="48"/>
      <c r="HG320" s="48"/>
      <c r="HH320" s="48"/>
      <c r="HI320" s="48"/>
      <c r="HJ320" s="48"/>
      <c r="HK320" s="48"/>
      <c r="HL320" s="48"/>
      <c r="HM320" s="48"/>
      <c r="HN320" s="48"/>
      <c r="HO320" s="48"/>
      <c r="HP320" s="48"/>
      <c r="HQ320" s="48"/>
      <c r="HR320" s="48"/>
      <c r="HS320" s="48"/>
      <c r="HT320" s="48"/>
      <c r="HU320" s="48"/>
      <c r="HV320" s="48"/>
      <c r="HW320" s="48"/>
      <c r="HX320" s="48"/>
      <c r="HY320" s="48"/>
      <c r="HZ320" s="48"/>
      <c r="IA320" s="48"/>
      <c r="IB320" s="48"/>
      <c r="IC320" s="48"/>
      <c r="ID320" s="48"/>
      <c r="IE320" s="48"/>
      <c r="IF320" s="48"/>
      <c r="IG320" s="48"/>
      <c r="IH320" s="48"/>
    </row>
    <row r="321">
      <c r="A321" s="82" t="s">
        <v>618</v>
      </c>
      <c r="B321" s="49" t="s">
        <v>619</v>
      </c>
      <c r="C321" s="94" t="s">
        <v>6</v>
      </c>
      <c r="D321" s="115">
        <v>31.0</v>
      </c>
      <c r="E321" s="124">
        <v>31.0</v>
      </c>
      <c r="F321" s="101">
        <v>1233.94</v>
      </c>
      <c r="G321" s="35">
        <v>38252.14</v>
      </c>
      <c r="H321" s="3"/>
      <c r="I321" s="3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  <c r="FT321" s="48"/>
      <c r="FU321" s="48"/>
      <c r="FV321" s="48"/>
      <c r="FW321" s="48"/>
      <c r="FX321" s="48"/>
      <c r="FY321" s="48"/>
      <c r="FZ321" s="48"/>
      <c r="GA321" s="48"/>
      <c r="GB321" s="48"/>
      <c r="GC321" s="48"/>
      <c r="GD321" s="48"/>
      <c r="GE321" s="48"/>
      <c r="GF321" s="48"/>
      <c r="GG321" s="48"/>
      <c r="GH321" s="48"/>
      <c r="GI321" s="48"/>
      <c r="GJ321" s="48"/>
      <c r="GK321" s="48"/>
      <c r="GL321" s="48"/>
      <c r="GM321" s="48"/>
      <c r="GN321" s="48"/>
      <c r="GO321" s="48"/>
      <c r="GP321" s="48"/>
      <c r="GQ321" s="48"/>
      <c r="GR321" s="48"/>
      <c r="GS321" s="48"/>
      <c r="GT321" s="48"/>
      <c r="GU321" s="48"/>
      <c r="GV321" s="48"/>
      <c r="GW321" s="48"/>
      <c r="GX321" s="48"/>
      <c r="GY321" s="48"/>
      <c r="GZ321" s="48"/>
      <c r="HA321" s="48"/>
      <c r="HB321" s="48"/>
      <c r="HC321" s="48"/>
      <c r="HD321" s="48"/>
      <c r="HE321" s="48"/>
      <c r="HF321" s="48"/>
      <c r="HG321" s="48"/>
      <c r="HH321" s="48"/>
      <c r="HI321" s="48"/>
      <c r="HJ321" s="48"/>
      <c r="HK321" s="48"/>
      <c r="HL321" s="48"/>
      <c r="HM321" s="48"/>
      <c r="HN321" s="48"/>
      <c r="HO321" s="48"/>
      <c r="HP321" s="48"/>
      <c r="HQ321" s="48"/>
      <c r="HR321" s="48"/>
      <c r="HS321" s="48"/>
      <c r="HT321" s="48"/>
      <c r="HU321" s="48"/>
      <c r="HV321" s="48"/>
      <c r="HW321" s="48"/>
      <c r="HX321" s="48"/>
      <c r="HY321" s="48"/>
      <c r="HZ321" s="48"/>
      <c r="IA321" s="48"/>
      <c r="IB321" s="48"/>
      <c r="IC321" s="48"/>
      <c r="ID321" s="48"/>
      <c r="IE321" s="48"/>
      <c r="IF321" s="48"/>
      <c r="IG321" s="48"/>
      <c r="IH321" s="48"/>
    </row>
    <row r="322">
      <c r="A322" s="51" t="s">
        <v>620</v>
      </c>
      <c r="B322" s="52" t="s">
        <v>621</v>
      </c>
      <c r="C322" s="53" t="s">
        <v>23</v>
      </c>
      <c r="D322" s="54">
        <f>7+6.23</f>
        <v>13.23</v>
      </c>
      <c r="E322" s="54">
        <v>5.67</v>
      </c>
      <c r="F322" s="55">
        <v>542.85</v>
      </c>
      <c r="G322" s="55">
        <f>F322*E322</f>
        <v>3077.9595</v>
      </c>
      <c r="H322" s="36"/>
      <c r="I322" s="36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  <c r="GJ322" s="37"/>
      <c r="GK322" s="37"/>
      <c r="GL322" s="37"/>
      <c r="GM322" s="37"/>
      <c r="GN322" s="37"/>
      <c r="GO322" s="37"/>
      <c r="GP322" s="37"/>
      <c r="GQ322" s="37"/>
      <c r="GR322" s="37"/>
      <c r="GS322" s="37"/>
      <c r="GT322" s="37"/>
      <c r="GU322" s="37"/>
      <c r="GV322" s="37"/>
      <c r="GW322" s="37"/>
      <c r="GX322" s="37"/>
      <c r="GY322" s="37"/>
      <c r="GZ322" s="37"/>
      <c r="HA322" s="37"/>
      <c r="HB322" s="37"/>
      <c r="HC322" s="37"/>
      <c r="HD322" s="37"/>
      <c r="HE322" s="37"/>
      <c r="HF322" s="37"/>
      <c r="HG322" s="37"/>
      <c r="HH322" s="37"/>
      <c r="HI322" s="37"/>
      <c r="HJ322" s="37"/>
      <c r="HK322" s="37"/>
      <c r="HL322" s="37"/>
      <c r="HM322" s="37"/>
      <c r="HN322" s="37"/>
      <c r="HO322" s="37"/>
      <c r="HP322" s="37"/>
      <c r="HQ322" s="37"/>
      <c r="HR322" s="37"/>
      <c r="HS322" s="37"/>
      <c r="HT322" s="37"/>
      <c r="HU322" s="37"/>
      <c r="HV322" s="37"/>
      <c r="HW322" s="37"/>
      <c r="HX322" s="37"/>
      <c r="HY322" s="37"/>
      <c r="HZ322" s="37"/>
      <c r="IA322" s="37"/>
      <c r="IB322" s="37"/>
      <c r="IC322" s="37"/>
      <c r="ID322" s="37"/>
      <c r="IE322" s="37"/>
      <c r="IF322" s="37"/>
      <c r="IG322" s="37"/>
      <c r="IH322" s="37"/>
    </row>
    <row r="323">
      <c r="A323" s="82" t="s">
        <v>622</v>
      </c>
      <c r="B323" s="49" t="s">
        <v>623</v>
      </c>
      <c r="C323" s="94" t="s">
        <v>23</v>
      </c>
      <c r="D323" s="115">
        <v>7.2</v>
      </c>
      <c r="E323" s="124">
        <v>0.0</v>
      </c>
      <c r="F323" s="101">
        <v>310.44</v>
      </c>
      <c r="G323" s="35">
        <v>0.0</v>
      </c>
      <c r="H323" s="3"/>
      <c r="I323" s="3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  <c r="FT323" s="48"/>
      <c r="FU323" s="48"/>
      <c r="FV323" s="48"/>
      <c r="FW323" s="48"/>
      <c r="FX323" s="48"/>
      <c r="FY323" s="48"/>
      <c r="FZ323" s="48"/>
      <c r="GA323" s="48"/>
      <c r="GB323" s="48"/>
      <c r="GC323" s="48"/>
      <c r="GD323" s="48"/>
      <c r="GE323" s="48"/>
      <c r="GF323" s="48"/>
      <c r="GG323" s="48"/>
      <c r="GH323" s="48"/>
      <c r="GI323" s="48"/>
      <c r="GJ323" s="48"/>
      <c r="GK323" s="48"/>
      <c r="GL323" s="48"/>
      <c r="GM323" s="48"/>
      <c r="GN323" s="48"/>
      <c r="GO323" s="48"/>
      <c r="GP323" s="48"/>
      <c r="GQ323" s="48"/>
      <c r="GR323" s="48"/>
      <c r="GS323" s="48"/>
      <c r="GT323" s="48"/>
      <c r="GU323" s="48"/>
      <c r="GV323" s="48"/>
      <c r="GW323" s="48"/>
      <c r="GX323" s="48"/>
      <c r="GY323" s="48"/>
      <c r="GZ323" s="48"/>
      <c r="HA323" s="48"/>
      <c r="HB323" s="48"/>
      <c r="HC323" s="48"/>
      <c r="HD323" s="48"/>
      <c r="HE323" s="48"/>
      <c r="HF323" s="48"/>
      <c r="HG323" s="48"/>
      <c r="HH323" s="48"/>
      <c r="HI323" s="48"/>
      <c r="HJ323" s="48"/>
      <c r="HK323" s="48"/>
      <c r="HL323" s="48"/>
      <c r="HM323" s="48"/>
      <c r="HN323" s="48"/>
      <c r="HO323" s="48"/>
      <c r="HP323" s="48"/>
      <c r="HQ323" s="48"/>
      <c r="HR323" s="48"/>
      <c r="HS323" s="48"/>
      <c r="HT323" s="48"/>
      <c r="HU323" s="48"/>
      <c r="HV323" s="48"/>
      <c r="HW323" s="48"/>
      <c r="HX323" s="48"/>
      <c r="HY323" s="48"/>
      <c r="HZ323" s="48"/>
      <c r="IA323" s="48"/>
      <c r="IB323" s="48"/>
      <c r="IC323" s="48"/>
      <c r="ID323" s="48"/>
      <c r="IE323" s="48"/>
      <c r="IF323" s="48"/>
      <c r="IG323" s="48"/>
      <c r="IH323" s="48"/>
    </row>
    <row r="324">
      <c r="A324" s="82" t="s">
        <v>624</v>
      </c>
      <c r="B324" s="49" t="s">
        <v>625</v>
      </c>
      <c r="C324" s="94" t="s">
        <v>6</v>
      </c>
      <c r="D324" s="115">
        <v>31.0</v>
      </c>
      <c r="E324" s="124">
        <v>31.0</v>
      </c>
      <c r="F324" s="101">
        <v>100.17</v>
      </c>
      <c r="G324" s="35">
        <v>3105.27</v>
      </c>
      <c r="H324" s="3"/>
      <c r="I324" s="3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  <c r="FT324" s="48"/>
      <c r="FU324" s="48"/>
      <c r="FV324" s="48"/>
      <c r="FW324" s="48"/>
      <c r="FX324" s="48"/>
      <c r="FY324" s="48"/>
      <c r="FZ324" s="48"/>
      <c r="GA324" s="48"/>
      <c r="GB324" s="48"/>
      <c r="GC324" s="48"/>
      <c r="GD324" s="48"/>
      <c r="GE324" s="48"/>
      <c r="GF324" s="48"/>
      <c r="GG324" s="48"/>
      <c r="GH324" s="48"/>
      <c r="GI324" s="48"/>
      <c r="GJ324" s="48"/>
      <c r="GK324" s="48"/>
      <c r="GL324" s="48"/>
      <c r="GM324" s="48"/>
      <c r="GN324" s="48"/>
      <c r="GO324" s="48"/>
      <c r="GP324" s="48"/>
      <c r="GQ324" s="48"/>
      <c r="GR324" s="48"/>
      <c r="GS324" s="48"/>
      <c r="GT324" s="48"/>
      <c r="GU324" s="48"/>
      <c r="GV324" s="48"/>
      <c r="GW324" s="48"/>
      <c r="GX324" s="48"/>
      <c r="GY324" s="48"/>
      <c r="GZ324" s="48"/>
      <c r="HA324" s="48"/>
      <c r="HB324" s="48"/>
      <c r="HC324" s="48"/>
      <c r="HD324" s="48"/>
      <c r="HE324" s="48"/>
      <c r="HF324" s="48"/>
      <c r="HG324" s="48"/>
      <c r="HH324" s="48"/>
      <c r="HI324" s="48"/>
      <c r="HJ324" s="48"/>
      <c r="HK324" s="48"/>
      <c r="HL324" s="48"/>
      <c r="HM324" s="48"/>
      <c r="HN324" s="48"/>
      <c r="HO324" s="48"/>
      <c r="HP324" s="48"/>
      <c r="HQ324" s="48"/>
      <c r="HR324" s="48"/>
      <c r="HS324" s="48"/>
      <c r="HT324" s="48"/>
      <c r="HU324" s="48"/>
      <c r="HV324" s="48"/>
      <c r="HW324" s="48"/>
      <c r="HX324" s="48"/>
      <c r="HY324" s="48"/>
      <c r="HZ324" s="48"/>
      <c r="IA324" s="48"/>
      <c r="IB324" s="48"/>
      <c r="IC324" s="48"/>
      <c r="ID324" s="48"/>
      <c r="IE324" s="48"/>
      <c r="IF324" s="48"/>
      <c r="IG324" s="48"/>
      <c r="IH324" s="48"/>
    </row>
    <row r="325">
      <c r="A325" s="82" t="s">
        <v>626</v>
      </c>
      <c r="B325" s="49" t="s">
        <v>627</v>
      </c>
      <c r="C325" s="94" t="s">
        <v>6</v>
      </c>
      <c r="D325" s="115">
        <v>7.0</v>
      </c>
      <c r="E325" s="124">
        <v>7.0</v>
      </c>
      <c r="F325" s="101">
        <v>99.0</v>
      </c>
      <c r="G325" s="35">
        <v>693.0</v>
      </c>
      <c r="H325" s="3"/>
      <c r="I325" s="3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  <c r="FT325" s="48"/>
      <c r="FU325" s="48"/>
      <c r="FV325" s="48"/>
      <c r="FW325" s="48"/>
      <c r="FX325" s="48"/>
      <c r="FY325" s="48"/>
      <c r="FZ325" s="48"/>
      <c r="GA325" s="48"/>
      <c r="GB325" s="48"/>
      <c r="GC325" s="48"/>
      <c r="GD325" s="48"/>
      <c r="GE325" s="48"/>
      <c r="GF325" s="48"/>
      <c r="GG325" s="48"/>
      <c r="GH325" s="48"/>
      <c r="GI325" s="48"/>
      <c r="GJ325" s="48"/>
      <c r="GK325" s="48"/>
      <c r="GL325" s="48"/>
      <c r="GM325" s="48"/>
      <c r="GN325" s="48"/>
      <c r="GO325" s="48"/>
      <c r="GP325" s="48"/>
      <c r="GQ325" s="48"/>
      <c r="GR325" s="48"/>
      <c r="GS325" s="48"/>
      <c r="GT325" s="48"/>
      <c r="GU325" s="48"/>
      <c r="GV325" s="48"/>
      <c r="GW325" s="48"/>
      <c r="GX325" s="48"/>
      <c r="GY325" s="48"/>
      <c r="GZ325" s="48"/>
      <c r="HA325" s="48"/>
      <c r="HB325" s="48"/>
      <c r="HC325" s="48"/>
      <c r="HD325" s="48"/>
      <c r="HE325" s="48"/>
      <c r="HF325" s="48"/>
      <c r="HG325" s="48"/>
      <c r="HH325" s="48"/>
      <c r="HI325" s="48"/>
      <c r="HJ325" s="48"/>
      <c r="HK325" s="48"/>
      <c r="HL325" s="48"/>
      <c r="HM325" s="48"/>
      <c r="HN325" s="48"/>
      <c r="HO325" s="48"/>
      <c r="HP325" s="48"/>
      <c r="HQ325" s="48"/>
      <c r="HR325" s="48"/>
      <c r="HS325" s="48"/>
      <c r="HT325" s="48"/>
      <c r="HU325" s="48"/>
      <c r="HV325" s="48"/>
      <c r="HW325" s="48"/>
      <c r="HX325" s="48"/>
      <c r="HY325" s="48"/>
      <c r="HZ325" s="48"/>
      <c r="IA325" s="48"/>
      <c r="IB325" s="48"/>
      <c r="IC325" s="48"/>
      <c r="ID325" s="48"/>
      <c r="IE325" s="48"/>
      <c r="IF325" s="48"/>
      <c r="IG325" s="48"/>
      <c r="IH325" s="48"/>
    </row>
    <row r="326">
      <c r="A326" s="82" t="s">
        <v>628</v>
      </c>
      <c r="B326" s="49" t="s">
        <v>629</v>
      </c>
      <c r="C326" s="94" t="s">
        <v>23</v>
      </c>
      <c r="D326" s="115">
        <v>18.72</v>
      </c>
      <c r="E326" s="124">
        <v>0.0</v>
      </c>
      <c r="F326" s="101">
        <v>547.28</v>
      </c>
      <c r="G326" s="35">
        <v>0.0</v>
      </c>
      <c r="H326" s="3"/>
      <c r="I326" s="3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  <c r="FT326" s="48"/>
      <c r="FU326" s="48"/>
      <c r="FV326" s="48"/>
      <c r="FW326" s="48"/>
      <c r="FX326" s="48"/>
      <c r="FY326" s="48"/>
      <c r="FZ326" s="48"/>
      <c r="GA326" s="48"/>
      <c r="GB326" s="48"/>
      <c r="GC326" s="48"/>
      <c r="GD326" s="48"/>
      <c r="GE326" s="48"/>
      <c r="GF326" s="48"/>
      <c r="GG326" s="48"/>
      <c r="GH326" s="48"/>
      <c r="GI326" s="48"/>
      <c r="GJ326" s="48"/>
      <c r="GK326" s="48"/>
      <c r="GL326" s="48"/>
      <c r="GM326" s="48"/>
      <c r="GN326" s="48"/>
      <c r="GO326" s="48"/>
      <c r="GP326" s="48"/>
      <c r="GQ326" s="48"/>
      <c r="GR326" s="48"/>
      <c r="GS326" s="48"/>
      <c r="GT326" s="48"/>
      <c r="GU326" s="48"/>
      <c r="GV326" s="48"/>
      <c r="GW326" s="48"/>
      <c r="GX326" s="48"/>
      <c r="GY326" s="48"/>
      <c r="GZ326" s="48"/>
      <c r="HA326" s="48"/>
      <c r="HB326" s="48"/>
      <c r="HC326" s="48"/>
      <c r="HD326" s="48"/>
      <c r="HE326" s="48"/>
      <c r="HF326" s="48"/>
      <c r="HG326" s="48"/>
      <c r="HH326" s="48"/>
      <c r="HI326" s="48"/>
      <c r="HJ326" s="48"/>
      <c r="HK326" s="48"/>
      <c r="HL326" s="48"/>
      <c r="HM326" s="48"/>
      <c r="HN326" s="48"/>
      <c r="HO326" s="48"/>
      <c r="HP326" s="48"/>
      <c r="HQ326" s="48"/>
      <c r="HR326" s="48"/>
      <c r="HS326" s="48"/>
      <c r="HT326" s="48"/>
      <c r="HU326" s="48"/>
      <c r="HV326" s="48"/>
      <c r="HW326" s="48"/>
      <c r="HX326" s="48"/>
      <c r="HY326" s="48"/>
      <c r="HZ326" s="48"/>
      <c r="IA326" s="48"/>
      <c r="IB326" s="48"/>
      <c r="IC326" s="48"/>
      <c r="ID326" s="48"/>
      <c r="IE326" s="48"/>
      <c r="IF326" s="48"/>
      <c r="IG326" s="48"/>
      <c r="IH326" s="48"/>
    </row>
    <row r="327">
      <c r="A327" s="82" t="s">
        <v>630</v>
      </c>
      <c r="B327" s="49" t="s">
        <v>631</v>
      </c>
      <c r="C327" s="94" t="s">
        <v>16</v>
      </c>
      <c r="D327" s="115">
        <v>1.0</v>
      </c>
      <c r="E327" s="124">
        <v>1.0</v>
      </c>
      <c r="F327" s="101">
        <v>1707.49</v>
      </c>
      <c r="G327" s="35">
        <v>1707.49</v>
      </c>
      <c r="H327" s="36"/>
      <c r="I327" s="36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  <c r="HI327" s="37"/>
      <c r="HJ327" s="37"/>
      <c r="HK327" s="37"/>
      <c r="HL327" s="37"/>
      <c r="HM327" s="37"/>
      <c r="HN327" s="37"/>
      <c r="HO327" s="37"/>
      <c r="HP327" s="37"/>
      <c r="HQ327" s="37"/>
      <c r="HR327" s="37"/>
      <c r="HS327" s="37"/>
      <c r="HT327" s="37"/>
      <c r="HU327" s="37"/>
      <c r="HV327" s="37"/>
      <c r="HW327" s="37"/>
      <c r="HX327" s="37"/>
      <c r="HY327" s="37"/>
      <c r="HZ327" s="37"/>
      <c r="IA327" s="37"/>
      <c r="IB327" s="37"/>
      <c r="IC327" s="37"/>
      <c r="ID327" s="37"/>
      <c r="IE327" s="37"/>
      <c r="IF327" s="37"/>
      <c r="IG327" s="37"/>
      <c r="IH327" s="37"/>
    </row>
    <row r="328">
      <c r="A328" s="82" t="s">
        <v>632</v>
      </c>
      <c r="B328" s="49" t="s">
        <v>633</v>
      </c>
      <c r="C328" s="94" t="s">
        <v>16</v>
      </c>
      <c r="D328" s="115">
        <v>1.0</v>
      </c>
      <c r="E328" s="124">
        <v>1.0</v>
      </c>
      <c r="F328" s="101">
        <v>1705.27</v>
      </c>
      <c r="G328" s="35">
        <v>1705.27</v>
      </c>
      <c r="H328" s="36"/>
      <c r="I328" s="36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  <c r="GU328" s="37"/>
      <c r="GV328" s="37"/>
      <c r="GW328" s="37"/>
      <c r="GX328" s="37"/>
      <c r="GY328" s="37"/>
      <c r="GZ328" s="37"/>
      <c r="HA328" s="37"/>
      <c r="HB328" s="37"/>
      <c r="HC328" s="37"/>
      <c r="HD328" s="37"/>
      <c r="HE328" s="37"/>
      <c r="HF328" s="37"/>
      <c r="HG328" s="37"/>
      <c r="HH328" s="37"/>
      <c r="HI328" s="37"/>
      <c r="HJ328" s="37"/>
      <c r="HK328" s="37"/>
      <c r="HL328" s="37"/>
      <c r="HM328" s="37"/>
      <c r="HN328" s="37"/>
      <c r="HO328" s="37"/>
      <c r="HP328" s="37"/>
      <c r="HQ328" s="37"/>
      <c r="HR328" s="37"/>
      <c r="HS328" s="37"/>
      <c r="HT328" s="37"/>
      <c r="HU328" s="37"/>
      <c r="HV328" s="37"/>
      <c r="HW328" s="37"/>
      <c r="HX328" s="37"/>
      <c r="HY328" s="37"/>
      <c r="HZ328" s="37"/>
      <c r="IA328" s="37"/>
      <c r="IB328" s="37"/>
      <c r="IC328" s="37"/>
      <c r="ID328" s="37"/>
      <c r="IE328" s="37"/>
      <c r="IF328" s="37"/>
      <c r="IG328" s="37"/>
      <c r="IH328" s="37"/>
    </row>
    <row r="329">
      <c r="A329" s="118" t="s">
        <v>634</v>
      </c>
      <c r="B329" s="119" t="s">
        <v>635</v>
      </c>
      <c r="C329" s="120"/>
      <c r="D329" s="121"/>
      <c r="E329" s="122"/>
      <c r="F329" s="123"/>
      <c r="G329" s="47">
        <f>SUM(G330:G332)</f>
        <v>0</v>
      </c>
      <c r="H329" s="36"/>
      <c r="I329" s="36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  <c r="GJ329" s="37"/>
      <c r="GK329" s="37"/>
      <c r="GL329" s="37"/>
      <c r="GM329" s="37"/>
      <c r="GN329" s="37"/>
      <c r="GO329" s="37"/>
      <c r="GP329" s="37"/>
      <c r="GQ329" s="37"/>
      <c r="GR329" s="37"/>
      <c r="GS329" s="37"/>
      <c r="GT329" s="37"/>
      <c r="GU329" s="37"/>
      <c r="GV329" s="37"/>
      <c r="GW329" s="37"/>
      <c r="GX329" s="37"/>
      <c r="GY329" s="37"/>
      <c r="GZ329" s="37"/>
      <c r="HA329" s="37"/>
      <c r="HB329" s="37"/>
      <c r="HC329" s="37"/>
      <c r="HD329" s="37"/>
      <c r="HE329" s="37"/>
      <c r="HF329" s="37"/>
      <c r="HG329" s="37"/>
      <c r="HH329" s="37"/>
      <c r="HI329" s="37"/>
      <c r="HJ329" s="37"/>
      <c r="HK329" s="37"/>
      <c r="HL329" s="37"/>
      <c r="HM329" s="37"/>
      <c r="HN329" s="37"/>
      <c r="HO329" s="37"/>
      <c r="HP329" s="37"/>
      <c r="HQ329" s="37"/>
      <c r="HR329" s="37"/>
      <c r="HS329" s="37"/>
      <c r="HT329" s="37"/>
      <c r="HU329" s="37"/>
      <c r="HV329" s="37"/>
      <c r="HW329" s="37"/>
      <c r="HX329" s="37"/>
      <c r="HY329" s="37"/>
      <c r="HZ329" s="37"/>
      <c r="IA329" s="37"/>
      <c r="IB329" s="37"/>
      <c r="IC329" s="37"/>
      <c r="ID329" s="37"/>
      <c r="IE329" s="37"/>
      <c r="IF329" s="37"/>
      <c r="IG329" s="37"/>
      <c r="IH329" s="37"/>
    </row>
    <row r="330">
      <c r="A330" s="82" t="s">
        <v>636</v>
      </c>
      <c r="B330" s="49" t="s">
        <v>637</v>
      </c>
      <c r="C330" s="94" t="s">
        <v>23</v>
      </c>
      <c r="D330" s="115">
        <v>26.36</v>
      </c>
      <c r="E330" s="124">
        <v>0.0</v>
      </c>
      <c r="F330" s="101">
        <v>792.81</v>
      </c>
      <c r="G330" s="35">
        <v>0.0</v>
      </c>
      <c r="H330" s="36"/>
      <c r="I330" s="36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  <c r="HI330" s="37"/>
      <c r="HJ330" s="37"/>
      <c r="HK330" s="37"/>
      <c r="HL330" s="37"/>
      <c r="HM330" s="37"/>
      <c r="HN330" s="37"/>
      <c r="HO330" s="37"/>
      <c r="HP330" s="37"/>
      <c r="HQ330" s="37"/>
      <c r="HR330" s="37"/>
      <c r="HS330" s="37"/>
      <c r="HT330" s="37"/>
      <c r="HU330" s="37"/>
      <c r="HV330" s="37"/>
      <c r="HW330" s="37"/>
      <c r="HX330" s="37"/>
      <c r="HY330" s="37"/>
      <c r="HZ330" s="37"/>
      <c r="IA330" s="37"/>
      <c r="IB330" s="37"/>
      <c r="IC330" s="37"/>
      <c r="ID330" s="37"/>
      <c r="IE330" s="37"/>
      <c r="IF330" s="37"/>
      <c r="IG330" s="37"/>
      <c r="IH330" s="37"/>
    </row>
    <row r="331">
      <c r="A331" s="82" t="s">
        <v>638</v>
      </c>
      <c r="B331" s="49" t="s">
        <v>639</v>
      </c>
      <c r="C331" s="94" t="s">
        <v>23</v>
      </c>
      <c r="D331" s="115">
        <v>12.35</v>
      </c>
      <c r="E331" s="124">
        <v>0.0</v>
      </c>
      <c r="F331" s="101">
        <v>817.16</v>
      </c>
      <c r="G331" s="35">
        <v>0.0</v>
      </c>
      <c r="H331" s="36"/>
      <c r="I331" s="36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  <c r="GU331" s="37"/>
      <c r="GV331" s="37"/>
      <c r="GW331" s="37"/>
      <c r="GX331" s="37"/>
      <c r="GY331" s="37"/>
      <c r="GZ331" s="37"/>
      <c r="HA331" s="37"/>
      <c r="HB331" s="37"/>
      <c r="HC331" s="37"/>
      <c r="HD331" s="37"/>
      <c r="HE331" s="37"/>
      <c r="HF331" s="37"/>
      <c r="HG331" s="37"/>
      <c r="HH331" s="37"/>
      <c r="HI331" s="37"/>
      <c r="HJ331" s="37"/>
      <c r="HK331" s="37"/>
      <c r="HL331" s="37"/>
      <c r="HM331" s="37"/>
      <c r="HN331" s="37"/>
      <c r="HO331" s="37"/>
      <c r="HP331" s="37"/>
      <c r="HQ331" s="37"/>
      <c r="HR331" s="37"/>
      <c r="HS331" s="37"/>
      <c r="HT331" s="37"/>
      <c r="HU331" s="37"/>
      <c r="HV331" s="37"/>
      <c r="HW331" s="37"/>
      <c r="HX331" s="37"/>
      <c r="HY331" s="37"/>
      <c r="HZ331" s="37"/>
      <c r="IA331" s="37"/>
      <c r="IB331" s="37"/>
      <c r="IC331" s="37"/>
      <c r="ID331" s="37"/>
      <c r="IE331" s="37"/>
      <c r="IF331" s="37"/>
      <c r="IG331" s="37"/>
      <c r="IH331" s="37"/>
    </row>
    <row r="332">
      <c r="A332" s="82" t="s">
        <v>640</v>
      </c>
      <c r="B332" s="49" t="s">
        <v>641</v>
      </c>
      <c r="C332" s="94" t="s">
        <v>23</v>
      </c>
      <c r="D332" s="115">
        <v>0.64</v>
      </c>
      <c r="E332" s="124">
        <v>0.0</v>
      </c>
      <c r="F332" s="101">
        <v>537.16</v>
      </c>
      <c r="G332" s="35">
        <v>0.0</v>
      </c>
      <c r="H332" s="36"/>
      <c r="I332" s="36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  <c r="HI332" s="37"/>
      <c r="HJ332" s="37"/>
      <c r="HK332" s="37"/>
      <c r="HL332" s="37"/>
      <c r="HM332" s="37"/>
      <c r="HN332" s="37"/>
      <c r="HO332" s="37"/>
      <c r="HP332" s="37"/>
      <c r="HQ332" s="37"/>
      <c r="HR332" s="37"/>
      <c r="HS332" s="37"/>
      <c r="HT332" s="37"/>
      <c r="HU332" s="37"/>
      <c r="HV332" s="37"/>
      <c r="HW332" s="37"/>
      <c r="HX332" s="37"/>
      <c r="HY332" s="37"/>
      <c r="HZ332" s="37"/>
      <c r="IA332" s="37"/>
      <c r="IB332" s="37"/>
      <c r="IC332" s="37"/>
      <c r="ID332" s="37"/>
      <c r="IE332" s="37"/>
      <c r="IF332" s="37"/>
      <c r="IG332" s="37"/>
      <c r="IH332" s="37"/>
    </row>
    <row r="333">
      <c r="A333" s="38" t="s">
        <v>642</v>
      </c>
      <c r="B333" s="39" t="s">
        <v>643</v>
      </c>
      <c r="C333" s="40"/>
      <c r="D333" s="41"/>
      <c r="E333" s="41"/>
      <c r="F333" s="42"/>
      <c r="G333" s="43">
        <f>SUM(G334:G335)</f>
        <v>19919.4704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</row>
    <row r="334">
      <c r="A334" s="51" t="s">
        <v>644</v>
      </c>
      <c r="B334" s="52" t="s">
        <v>645</v>
      </c>
      <c r="C334" s="53" t="s">
        <v>23</v>
      </c>
      <c r="D334" s="54">
        <f>499.36+50</f>
        <v>549.36</v>
      </c>
      <c r="E334" s="54">
        <v>499.36</v>
      </c>
      <c r="F334" s="55">
        <v>39.89</v>
      </c>
      <c r="G334" s="55">
        <f>F334*E334</f>
        <v>19919.4704</v>
      </c>
      <c r="H334" s="36"/>
      <c r="I334" s="36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  <c r="GU334" s="37"/>
      <c r="GV334" s="37"/>
      <c r="GW334" s="37"/>
      <c r="GX334" s="37"/>
      <c r="GY334" s="37"/>
      <c r="GZ334" s="37"/>
      <c r="HA334" s="37"/>
      <c r="HB334" s="37"/>
      <c r="HC334" s="37"/>
      <c r="HD334" s="37"/>
      <c r="HE334" s="37"/>
      <c r="HF334" s="37"/>
      <c r="HG334" s="37"/>
      <c r="HH334" s="37"/>
      <c r="HI334" s="37"/>
      <c r="HJ334" s="37"/>
      <c r="HK334" s="37"/>
      <c r="HL334" s="37"/>
      <c r="HM334" s="37"/>
      <c r="HN334" s="37"/>
      <c r="HO334" s="37"/>
      <c r="HP334" s="37"/>
      <c r="HQ334" s="37"/>
      <c r="HR334" s="37"/>
      <c r="HS334" s="37"/>
      <c r="HT334" s="37"/>
      <c r="HU334" s="37"/>
      <c r="HV334" s="37"/>
      <c r="HW334" s="37"/>
      <c r="HX334" s="37"/>
      <c r="HY334" s="37"/>
      <c r="HZ334" s="37"/>
      <c r="IA334" s="37"/>
      <c r="IB334" s="37"/>
      <c r="IC334" s="37"/>
      <c r="ID334" s="37"/>
      <c r="IE334" s="37"/>
      <c r="IF334" s="37"/>
      <c r="IG334" s="37"/>
      <c r="IH334" s="37"/>
    </row>
    <row r="335">
      <c r="A335" s="82" t="s">
        <v>646</v>
      </c>
      <c r="B335" s="49" t="s">
        <v>647</v>
      </c>
      <c r="C335" s="94" t="s">
        <v>23</v>
      </c>
      <c r="D335" s="115">
        <v>56.5</v>
      </c>
      <c r="E335" s="124">
        <v>0.0</v>
      </c>
      <c r="F335" s="101">
        <v>59.69</v>
      </c>
      <c r="G335" s="35">
        <v>0.0</v>
      </c>
      <c r="H335" s="36"/>
      <c r="I335" s="36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  <c r="GU335" s="37"/>
      <c r="GV335" s="37"/>
      <c r="GW335" s="37"/>
      <c r="GX335" s="37"/>
      <c r="GY335" s="37"/>
      <c r="GZ335" s="37"/>
      <c r="HA335" s="37"/>
      <c r="HB335" s="37"/>
      <c r="HC335" s="37"/>
      <c r="HD335" s="37"/>
      <c r="HE335" s="37"/>
      <c r="HF335" s="37"/>
      <c r="HG335" s="37"/>
      <c r="HH335" s="37"/>
      <c r="HI335" s="37"/>
      <c r="HJ335" s="37"/>
      <c r="HK335" s="37"/>
      <c r="HL335" s="37"/>
      <c r="HM335" s="37"/>
      <c r="HN335" s="37"/>
      <c r="HO335" s="37"/>
      <c r="HP335" s="37"/>
      <c r="HQ335" s="37"/>
      <c r="HR335" s="37"/>
      <c r="HS335" s="37"/>
      <c r="HT335" s="37"/>
      <c r="HU335" s="37"/>
      <c r="HV335" s="37"/>
      <c r="HW335" s="37"/>
      <c r="HX335" s="37"/>
      <c r="HY335" s="37"/>
      <c r="HZ335" s="37"/>
      <c r="IA335" s="37"/>
      <c r="IB335" s="37"/>
      <c r="IC335" s="37"/>
      <c r="ID335" s="37"/>
      <c r="IE335" s="37"/>
      <c r="IF335" s="37"/>
      <c r="IG335" s="37"/>
      <c r="IH335" s="37"/>
    </row>
    <row r="336">
      <c r="A336" s="38" t="s">
        <v>648</v>
      </c>
      <c r="B336" s="39" t="s">
        <v>649</v>
      </c>
      <c r="C336" s="40"/>
      <c r="D336" s="41"/>
      <c r="E336" s="41"/>
      <c r="F336" s="42"/>
      <c r="G336" s="43">
        <f>G337+G346</f>
        <v>14417.662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</row>
    <row r="337" ht="17.25" customHeight="1">
      <c r="A337" s="118" t="s">
        <v>650</v>
      </c>
      <c r="B337" s="119" t="s">
        <v>651</v>
      </c>
      <c r="C337" s="130"/>
      <c r="D337" s="121"/>
      <c r="E337" s="122"/>
      <c r="F337" s="123"/>
      <c r="G337" s="47">
        <f>SUM(G338:G345)</f>
        <v>14417.662</v>
      </c>
      <c r="H337" s="3"/>
      <c r="I337" s="3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  <c r="FT337" s="48"/>
      <c r="FU337" s="48"/>
      <c r="FV337" s="48"/>
      <c r="FW337" s="48"/>
      <c r="FX337" s="48"/>
      <c r="FY337" s="48"/>
      <c r="FZ337" s="48"/>
      <c r="GA337" s="48"/>
      <c r="GB337" s="48"/>
      <c r="GC337" s="48"/>
      <c r="GD337" s="48"/>
      <c r="GE337" s="48"/>
      <c r="GF337" s="48"/>
      <c r="GG337" s="48"/>
      <c r="GH337" s="48"/>
      <c r="GI337" s="48"/>
      <c r="GJ337" s="48"/>
      <c r="GK337" s="48"/>
      <c r="GL337" s="48"/>
      <c r="GM337" s="48"/>
      <c r="GN337" s="48"/>
      <c r="GO337" s="48"/>
      <c r="GP337" s="48"/>
      <c r="GQ337" s="48"/>
      <c r="GR337" s="48"/>
      <c r="GS337" s="48"/>
      <c r="GT337" s="48"/>
      <c r="GU337" s="48"/>
      <c r="GV337" s="48"/>
      <c r="GW337" s="48"/>
      <c r="GX337" s="48"/>
      <c r="GY337" s="48"/>
      <c r="GZ337" s="48"/>
      <c r="HA337" s="48"/>
      <c r="HB337" s="48"/>
      <c r="HC337" s="48"/>
      <c r="HD337" s="48"/>
      <c r="HE337" s="48"/>
      <c r="HF337" s="48"/>
      <c r="HG337" s="48"/>
      <c r="HH337" s="48"/>
      <c r="HI337" s="48"/>
      <c r="HJ337" s="48"/>
      <c r="HK337" s="48"/>
      <c r="HL337" s="48"/>
      <c r="HM337" s="48"/>
      <c r="HN337" s="48"/>
      <c r="HO337" s="48"/>
      <c r="HP337" s="48"/>
      <c r="HQ337" s="48"/>
      <c r="HR337" s="48"/>
      <c r="HS337" s="48"/>
      <c r="HT337" s="48"/>
      <c r="HU337" s="48"/>
      <c r="HV337" s="48"/>
      <c r="HW337" s="48"/>
      <c r="HX337" s="48"/>
      <c r="HY337" s="48"/>
      <c r="HZ337" s="48"/>
      <c r="IA337" s="48"/>
      <c r="IB337" s="48"/>
      <c r="IC337" s="48"/>
      <c r="ID337" s="48"/>
      <c r="IE337" s="48"/>
      <c r="IF337" s="48"/>
      <c r="IG337" s="48"/>
      <c r="IH337" s="48"/>
    </row>
    <row r="338">
      <c r="A338" s="82" t="s">
        <v>652</v>
      </c>
      <c r="B338" s="49" t="s">
        <v>653</v>
      </c>
      <c r="C338" s="94" t="s">
        <v>23</v>
      </c>
      <c r="D338" s="115">
        <v>1687.91</v>
      </c>
      <c r="E338" s="124">
        <v>840.68</v>
      </c>
      <c r="F338" s="101">
        <v>2.56</v>
      </c>
      <c r="G338" s="35">
        <f t="shared" ref="G338:G345" si="32">F338*E338</f>
        <v>2152.1408</v>
      </c>
      <c r="H338" s="36"/>
      <c r="I338" s="36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  <c r="GJ338" s="37"/>
      <c r="GK338" s="37"/>
      <c r="GL338" s="37"/>
      <c r="GM338" s="37"/>
      <c r="GN338" s="37"/>
      <c r="GO338" s="37"/>
      <c r="GP338" s="37"/>
      <c r="GQ338" s="37"/>
      <c r="GR338" s="37"/>
      <c r="GS338" s="37"/>
      <c r="GT338" s="37"/>
      <c r="GU338" s="37"/>
      <c r="GV338" s="37"/>
      <c r="GW338" s="37"/>
      <c r="GX338" s="37"/>
      <c r="GY338" s="37"/>
      <c r="GZ338" s="37"/>
      <c r="HA338" s="37"/>
      <c r="HB338" s="37"/>
      <c r="HC338" s="37"/>
      <c r="HD338" s="37"/>
      <c r="HE338" s="37"/>
      <c r="HF338" s="37"/>
      <c r="HG338" s="37"/>
      <c r="HH338" s="37"/>
      <c r="HI338" s="37"/>
      <c r="HJ338" s="37"/>
      <c r="HK338" s="37"/>
      <c r="HL338" s="37"/>
      <c r="HM338" s="37"/>
      <c r="HN338" s="37"/>
      <c r="HO338" s="37"/>
      <c r="HP338" s="37"/>
      <c r="HQ338" s="37"/>
      <c r="HR338" s="37"/>
      <c r="HS338" s="37"/>
      <c r="HT338" s="37"/>
      <c r="HU338" s="37"/>
      <c r="HV338" s="37"/>
      <c r="HW338" s="37"/>
      <c r="HX338" s="37"/>
      <c r="HY338" s="37"/>
      <c r="HZ338" s="37"/>
      <c r="IA338" s="37"/>
      <c r="IB338" s="37"/>
      <c r="IC338" s="37"/>
      <c r="ID338" s="37"/>
      <c r="IE338" s="37"/>
      <c r="IF338" s="37"/>
      <c r="IG338" s="37"/>
      <c r="IH338" s="37"/>
    </row>
    <row r="339">
      <c r="A339" s="82" t="s">
        <v>654</v>
      </c>
      <c r="B339" s="49" t="s">
        <v>655</v>
      </c>
      <c r="C339" s="94" t="s">
        <v>23</v>
      </c>
      <c r="D339" s="115">
        <v>561.79</v>
      </c>
      <c r="E339" s="124">
        <v>0.0</v>
      </c>
      <c r="F339" s="101">
        <v>2.84</v>
      </c>
      <c r="G339" s="35">
        <f t="shared" si="32"/>
        <v>0</v>
      </c>
      <c r="H339" s="36"/>
      <c r="I339" s="36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  <c r="GU339" s="37"/>
      <c r="GV339" s="37"/>
      <c r="GW339" s="37"/>
      <c r="GX339" s="37"/>
      <c r="GY339" s="37"/>
      <c r="GZ339" s="37"/>
      <c r="HA339" s="37"/>
      <c r="HB339" s="37"/>
      <c r="HC339" s="37"/>
      <c r="HD339" s="37"/>
      <c r="HE339" s="37"/>
      <c r="HF339" s="37"/>
      <c r="HG339" s="37"/>
      <c r="HH339" s="37"/>
      <c r="HI339" s="37"/>
      <c r="HJ339" s="37"/>
      <c r="HK339" s="37"/>
      <c r="HL339" s="37"/>
      <c r="HM339" s="37"/>
      <c r="HN339" s="37"/>
      <c r="HO339" s="37"/>
      <c r="HP339" s="37"/>
      <c r="HQ339" s="37"/>
      <c r="HR339" s="37"/>
      <c r="HS339" s="37"/>
      <c r="HT339" s="37"/>
      <c r="HU339" s="37"/>
      <c r="HV339" s="37"/>
      <c r="HW339" s="37"/>
      <c r="HX339" s="37"/>
      <c r="HY339" s="37"/>
      <c r="HZ339" s="37"/>
      <c r="IA339" s="37"/>
      <c r="IB339" s="37"/>
      <c r="IC339" s="37"/>
      <c r="ID339" s="37"/>
      <c r="IE339" s="37"/>
      <c r="IF339" s="37"/>
      <c r="IG339" s="37"/>
      <c r="IH339" s="37"/>
    </row>
    <row r="340">
      <c r="A340" s="82" t="s">
        <v>656</v>
      </c>
      <c r="B340" s="49" t="s">
        <v>657</v>
      </c>
      <c r="C340" s="94" t="s">
        <v>23</v>
      </c>
      <c r="D340" s="115">
        <v>1677.9</v>
      </c>
      <c r="E340" s="124">
        <v>840.68</v>
      </c>
      <c r="F340" s="101">
        <v>14.59</v>
      </c>
      <c r="G340" s="35">
        <f t="shared" si="32"/>
        <v>12265.5212</v>
      </c>
      <c r="H340" s="36"/>
      <c r="I340" s="36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  <c r="GU340" s="37"/>
      <c r="GV340" s="37"/>
      <c r="GW340" s="37"/>
      <c r="GX340" s="37"/>
      <c r="GY340" s="37"/>
      <c r="GZ340" s="37"/>
      <c r="HA340" s="37"/>
      <c r="HB340" s="37"/>
      <c r="HC340" s="37"/>
      <c r="HD340" s="37"/>
      <c r="HE340" s="37"/>
      <c r="HF340" s="37"/>
      <c r="HG340" s="37"/>
      <c r="HH340" s="37"/>
      <c r="HI340" s="37"/>
      <c r="HJ340" s="37"/>
      <c r="HK340" s="37"/>
      <c r="HL340" s="37"/>
      <c r="HM340" s="37"/>
      <c r="HN340" s="37"/>
      <c r="HO340" s="37"/>
      <c r="HP340" s="37"/>
      <c r="HQ340" s="37"/>
      <c r="HR340" s="37"/>
      <c r="HS340" s="37"/>
      <c r="HT340" s="37"/>
      <c r="HU340" s="37"/>
      <c r="HV340" s="37"/>
      <c r="HW340" s="37"/>
      <c r="HX340" s="37"/>
      <c r="HY340" s="37"/>
      <c r="HZ340" s="37"/>
      <c r="IA340" s="37"/>
      <c r="IB340" s="37"/>
      <c r="IC340" s="37"/>
      <c r="ID340" s="37"/>
      <c r="IE340" s="37"/>
      <c r="IF340" s="37"/>
      <c r="IG340" s="37"/>
      <c r="IH340" s="37"/>
    </row>
    <row r="341">
      <c r="A341" s="82" t="s">
        <v>658</v>
      </c>
      <c r="B341" s="49" t="s">
        <v>659</v>
      </c>
      <c r="C341" s="94" t="s">
        <v>23</v>
      </c>
      <c r="D341" s="115">
        <v>573.68</v>
      </c>
      <c r="E341" s="124">
        <v>0.0</v>
      </c>
      <c r="F341" s="101">
        <v>10.69</v>
      </c>
      <c r="G341" s="35">
        <f t="shared" si="32"/>
        <v>0</v>
      </c>
      <c r="H341" s="36"/>
      <c r="I341" s="36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  <c r="HI341" s="37"/>
      <c r="HJ341" s="37"/>
      <c r="HK341" s="37"/>
      <c r="HL341" s="37"/>
      <c r="HM341" s="37"/>
      <c r="HN341" s="37"/>
      <c r="HO341" s="37"/>
      <c r="HP341" s="37"/>
      <c r="HQ341" s="37"/>
      <c r="HR341" s="37"/>
      <c r="HS341" s="37"/>
      <c r="HT341" s="37"/>
      <c r="HU341" s="37"/>
      <c r="HV341" s="37"/>
      <c r="HW341" s="37"/>
      <c r="HX341" s="37"/>
      <c r="HY341" s="37"/>
      <c r="HZ341" s="37"/>
      <c r="IA341" s="37"/>
      <c r="IB341" s="37"/>
      <c r="IC341" s="37"/>
      <c r="ID341" s="37"/>
      <c r="IE341" s="37"/>
      <c r="IF341" s="37"/>
      <c r="IG341" s="37"/>
      <c r="IH341" s="37"/>
    </row>
    <row r="342">
      <c r="A342" s="82" t="s">
        <v>660</v>
      </c>
      <c r="B342" s="49" t="s">
        <v>661</v>
      </c>
      <c r="C342" s="94" t="s">
        <v>23</v>
      </c>
      <c r="D342" s="115">
        <v>561.79</v>
      </c>
      <c r="E342" s="124">
        <v>0.0</v>
      </c>
      <c r="F342" s="101">
        <v>20.53</v>
      </c>
      <c r="G342" s="35">
        <f t="shared" si="32"/>
        <v>0</v>
      </c>
      <c r="H342" s="36"/>
      <c r="I342" s="36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  <c r="HI342" s="37"/>
      <c r="HJ342" s="37"/>
      <c r="HK342" s="37"/>
      <c r="HL342" s="37"/>
      <c r="HM342" s="37"/>
      <c r="HN342" s="37"/>
      <c r="HO342" s="37"/>
      <c r="HP342" s="37"/>
      <c r="HQ342" s="37"/>
      <c r="HR342" s="37"/>
      <c r="HS342" s="37"/>
      <c r="HT342" s="37"/>
      <c r="HU342" s="37"/>
      <c r="HV342" s="37"/>
      <c r="HW342" s="37"/>
      <c r="HX342" s="37"/>
      <c r="HY342" s="37"/>
      <c r="HZ342" s="37"/>
      <c r="IA342" s="37"/>
      <c r="IB342" s="37"/>
      <c r="IC342" s="37"/>
      <c r="ID342" s="37"/>
      <c r="IE342" s="37"/>
      <c r="IF342" s="37"/>
      <c r="IG342" s="37"/>
      <c r="IH342" s="37"/>
    </row>
    <row r="343">
      <c r="A343" s="82" t="s">
        <v>662</v>
      </c>
      <c r="B343" s="49" t="s">
        <v>663</v>
      </c>
      <c r="C343" s="94" t="s">
        <v>23</v>
      </c>
      <c r="D343" s="115">
        <v>1654.01</v>
      </c>
      <c r="E343" s="124">
        <v>0.0</v>
      </c>
      <c r="F343" s="101">
        <v>11.14</v>
      </c>
      <c r="G343" s="35">
        <f t="shared" si="32"/>
        <v>0</v>
      </c>
      <c r="H343" s="36"/>
      <c r="I343" s="36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  <c r="GU343" s="37"/>
      <c r="GV343" s="37"/>
      <c r="GW343" s="37"/>
      <c r="GX343" s="37"/>
      <c r="GY343" s="37"/>
      <c r="GZ343" s="37"/>
      <c r="HA343" s="37"/>
      <c r="HB343" s="37"/>
      <c r="HC343" s="37"/>
      <c r="HD343" s="37"/>
      <c r="HE343" s="37"/>
      <c r="HF343" s="37"/>
      <c r="HG343" s="37"/>
      <c r="HH343" s="37"/>
      <c r="HI343" s="37"/>
      <c r="HJ343" s="37"/>
      <c r="HK343" s="37"/>
      <c r="HL343" s="37"/>
      <c r="HM343" s="37"/>
      <c r="HN343" s="37"/>
      <c r="HO343" s="37"/>
      <c r="HP343" s="37"/>
      <c r="HQ343" s="37"/>
      <c r="HR343" s="37"/>
      <c r="HS343" s="37"/>
      <c r="HT343" s="37"/>
      <c r="HU343" s="37"/>
      <c r="HV343" s="37"/>
      <c r="HW343" s="37"/>
      <c r="HX343" s="37"/>
      <c r="HY343" s="37"/>
      <c r="HZ343" s="37"/>
      <c r="IA343" s="37"/>
      <c r="IB343" s="37"/>
      <c r="IC343" s="37"/>
      <c r="ID343" s="37"/>
      <c r="IE343" s="37"/>
      <c r="IF343" s="37"/>
      <c r="IG343" s="37"/>
      <c r="IH343" s="37"/>
    </row>
    <row r="344">
      <c r="A344" s="82" t="s">
        <v>664</v>
      </c>
      <c r="B344" s="49" t="s">
        <v>665</v>
      </c>
      <c r="C344" s="94" t="s">
        <v>23</v>
      </c>
      <c r="D344" s="115">
        <v>561.79</v>
      </c>
      <c r="E344" s="124">
        <v>0.0</v>
      </c>
      <c r="F344" s="101">
        <v>13.18</v>
      </c>
      <c r="G344" s="35">
        <f t="shared" si="32"/>
        <v>0</v>
      </c>
      <c r="H344" s="36"/>
      <c r="I344" s="36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  <c r="GJ344" s="37"/>
      <c r="GK344" s="37"/>
      <c r="GL344" s="37"/>
      <c r="GM344" s="37"/>
      <c r="GN344" s="37"/>
      <c r="GO344" s="37"/>
      <c r="GP344" s="37"/>
      <c r="GQ344" s="37"/>
      <c r="GR344" s="37"/>
      <c r="GS344" s="37"/>
      <c r="GT344" s="37"/>
      <c r="GU344" s="37"/>
      <c r="GV344" s="37"/>
      <c r="GW344" s="37"/>
      <c r="GX344" s="37"/>
      <c r="GY344" s="37"/>
      <c r="GZ344" s="37"/>
      <c r="HA344" s="37"/>
      <c r="HB344" s="37"/>
      <c r="HC344" s="37"/>
      <c r="HD344" s="37"/>
      <c r="HE344" s="37"/>
      <c r="HF344" s="37"/>
      <c r="HG344" s="37"/>
      <c r="HH344" s="37"/>
      <c r="HI344" s="37"/>
      <c r="HJ344" s="37"/>
      <c r="HK344" s="37"/>
      <c r="HL344" s="37"/>
      <c r="HM344" s="37"/>
      <c r="HN344" s="37"/>
      <c r="HO344" s="37"/>
      <c r="HP344" s="37"/>
      <c r="HQ344" s="37"/>
      <c r="HR344" s="37"/>
      <c r="HS344" s="37"/>
      <c r="HT344" s="37"/>
      <c r="HU344" s="37"/>
      <c r="HV344" s="37"/>
      <c r="HW344" s="37"/>
      <c r="HX344" s="37"/>
      <c r="HY344" s="37"/>
      <c r="HZ344" s="37"/>
      <c r="IA344" s="37"/>
      <c r="IB344" s="37"/>
      <c r="IC344" s="37"/>
      <c r="ID344" s="37"/>
      <c r="IE344" s="37"/>
      <c r="IF344" s="37"/>
      <c r="IG344" s="37"/>
      <c r="IH344" s="37"/>
    </row>
    <row r="345">
      <c r="A345" s="82" t="s">
        <v>666</v>
      </c>
      <c r="B345" s="49" t="s">
        <v>667</v>
      </c>
      <c r="C345" s="94" t="s">
        <v>23</v>
      </c>
      <c r="D345" s="115">
        <v>55.7</v>
      </c>
      <c r="E345" s="124">
        <v>0.0</v>
      </c>
      <c r="F345" s="101">
        <v>15.12</v>
      </c>
      <c r="G345" s="35">
        <f t="shared" si="32"/>
        <v>0</v>
      </c>
      <c r="H345" s="36"/>
      <c r="I345" s="36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  <c r="GU345" s="37"/>
      <c r="GV345" s="37"/>
      <c r="GW345" s="37"/>
      <c r="GX345" s="37"/>
      <c r="GY345" s="37"/>
      <c r="GZ345" s="37"/>
      <c r="HA345" s="37"/>
      <c r="HB345" s="37"/>
      <c r="HC345" s="37"/>
      <c r="HD345" s="37"/>
      <c r="HE345" s="37"/>
      <c r="HF345" s="37"/>
      <c r="HG345" s="37"/>
      <c r="HH345" s="37"/>
      <c r="HI345" s="37"/>
      <c r="HJ345" s="37"/>
      <c r="HK345" s="37"/>
      <c r="HL345" s="37"/>
      <c r="HM345" s="37"/>
      <c r="HN345" s="37"/>
      <c r="HO345" s="37"/>
      <c r="HP345" s="37"/>
      <c r="HQ345" s="37"/>
      <c r="HR345" s="37"/>
      <c r="HS345" s="37"/>
      <c r="HT345" s="37"/>
      <c r="HU345" s="37"/>
      <c r="HV345" s="37"/>
      <c r="HW345" s="37"/>
      <c r="HX345" s="37"/>
      <c r="HY345" s="37"/>
      <c r="HZ345" s="37"/>
      <c r="IA345" s="37"/>
      <c r="IB345" s="37"/>
      <c r="IC345" s="37"/>
      <c r="ID345" s="37"/>
      <c r="IE345" s="37"/>
      <c r="IF345" s="37"/>
      <c r="IG345" s="37"/>
      <c r="IH345" s="37"/>
    </row>
    <row r="346">
      <c r="A346" s="118" t="s">
        <v>668</v>
      </c>
      <c r="B346" s="119" t="s">
        <v>669</v>
      </c>
      <c r="C346" s="120"/>
      <c r="D346" s="121"/>
      <c r="E346" s="122"/>
      <c r="F346" s="123"/>
      <c r="G346" s="47">
        <f>SUM(G347:G350)</f>
        <v>0</v>
      </c>
      <c r="H346" s="36"/>
      <c r="I346" s="36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  <c r="GU346" s="37"/>
      <c r="GV346" s="37"/>
      <c r="GW346" s="37"/>
      <c r="GX346" s="37"/>
      <c r="GY346" s="37"/>
      <c r="GZ346" s="37"/>
      <c r="HA346" s="37"/>
      <c r="HB346" s="37"/>
      <c r="HC346" s="37"/>
      <c r="HD346" s="37"/>
      <c r="HE346" s="37"/>
      <c r="HF346" s="37"/>
      <c r="HG346" s="37"/>
      <c r="HH346" s="37"/>
      <c r="HI346" s="37"/>
      <c r="HJ346" s="37"/>
      <c r="HK346" s="37"/>
      <c r="HL346" s="37"/>
      <c r="HM346" s="37"/>
      <c r="HN346" s="37"/>
      <c r="HO346" s="37"/>
      <c r="HP346" s="37"/>
      <c r="HQ346" s="37"/>
      <c r="HR346" s="37"/>
      <c r="HS346" s="37"/>
      <c r="HT346" s="37"/>
      <c r="HU346" s="37"/>
      <c r="HV346" s="37"/>
      <c r="HW346" s="37"/>
      <c r="HX346" s="37"/>
      <c r="HY346" s="37"/>
      <c r="HZ346" s="37"/>
      <c r="IA346" s="37"/>
      <c r="IB346" s="37"/>
      <c r="IC346" s="37"/>
      <c r="ID346" s="37"/>
      <c r="IE346" s="37"/>
      <c r="IF346" s="37"/>
      <c r="IG346" s="37"/>
      <c r="IH346" s="37"/>
    </row>
    <row r="347">
      <c r="A347" s="51" t="s">
        <v>670</v>
      </c>
      <c r="B347" s="52" t="s">
        <v>671</v>
      </c>
      <c r="C347" s="53" t="s">
        <v>23</v>
      </c>
      <c r="D347" s="54">
        <f>215.88+7.56</f>
        <v>223.44</v>
      </c>
      <c r="E347" s="54">
        <v>0.0</v>
      </c>
      <c r="F347" s="55">
        <v>1.78</v>
      </c>
      <c r="G347" s="55">
        <f>F347*E347</f>
        <v>0</v>
      </c>
      <c r="H347" s="36"/>
      <c r="I347" s="36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  <c r="GU347" s="37"/>
      <c r="GV347" s="37"/>
      <c r="GW347" s="37"/>
      <c r="GX347" s="37"/>
      <c r="GY347" s="37"/>
      <c r="GZ347" s="37"/>
      <c r="HA347" s="37"/>
      <c r="HB347" s="37"/>
      <c r="HC347" s="37"/>
      <c r="HD347" s="37"/>
      <c r="HE347" s="37"/>
      <c r="HF347" s="37"/>
      <c r="HG347" s="37"/>
      <c r="HH347" s="37"/>
      <c r="HI347" s="37"/>
      <c r="HJ347" s="37"/>
      <c r="HK347" s="37"/>
      <c r="HL347" s="37"/>
      <c r="HM347" s="37"/>
      <c r="HN347" s="37"/>
      <c r="HO347" s="37"/>
      <c r="HP347" s="37"/>
      <c r="HQ347" s="37"/>
      <c r="HR347" s="37"/>
      <c r="HS347" s="37"/>
      <c r="HT347" s="37"/>
      <c r="HU347" s="37"/>
      <c r="HV347" s="37"/>
      <c r="HW347" s="37"/>
      <c r="HX347" s="37"/>
      <c r="HY347" s="37"/>
      <c r="HZ347" s="37"/>
      <c r="IA347" s="37"/>
      <c r="IB347" s="37"/>
      <c r="IC347" s="37"/>
      <c r="ID347" s="37"/>
      <c r="IE347" s="37"/>
      <c r="IF347" s="37"/>
      <c r="IG347" s="37"/>
      <c r="IH347" s="37"/>
    </row>
    <row r="348">
      <c r="A348" s="126" t="s">
        <v>672</v>
      </c>
      <c r="B348" s="52" t="s">
        <v>673</v>
      </c>
      <c r="C348" s="108" t="s">
        <v>23</v>
      </c>
      <c r="D348" s="116">
        <v>223.44</v>
      </c>
      <c r="E348" s="127">
        <v>0.0</v>
      </c>
      <c r="F348" s="105">
        <v>15.68</v>
      </c>
      <c r="G348" s="55">
        <v>0.0</v>
      </c>
      <c r="H348" s="36"/>
      <c r="I348" s="36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  <c r="HY348" s="37"/>
      <c r="HZ348" s="37"/>
      <c r="IA348" s="37"/>
      <c r="IB348" s="37"/>
      <c r="IC348" s="37"/>
      <c r="ID348" s="37"/>
      <c r="IE348" s="37"/>
      <c r="IF348" s="37"/>
      <c r="IG348" s="37"/>
      <c r="IH348" s="37"/>
    </row>
    <row r="349">
      <c r="A349" s="51" t="s">
        <v>674</v>
      </c>
      <c r="B349" s="52" t="s">
        <v>675</v>
      </c>
      <c r="C349" s="53" t="s">
        <v>23</v>
      </c>
      <c r="D349" s="54">
        <f>61.32+5.6</f>
        <v>66.92</v>
      </c>
      <c r="E349" s="54">
        <v>0.0</v>
      </c>
      <c r="F349" s="55">
        <v>9.97</v>
      </c>
      <c r="G349" s="55">
        <f t="shared" ref="G349:G350" si="33">F349*E349</f>
        <v>0</v>
      </c>
      <c r="H349" s="36"/>
      <c r="I349" s="36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  <c r="GJ349" s="37"/>
      <c r="GK349" s="37"/>
      <c r="GL349" s="37"/>
      <c r="GM349" s="37"/>
      <c r="GN349" s="37"/>
      <c r="GO349" s="37"/>
      <c r="GP349" s="37"/>
      <c r="GQ349" s="37"/>
      <c r="GR349" s="37"/>
      <c r="GS349" s="37"/>
      <c r="GT349" s="37"/>
      <c r="GU349" s="37"/>
      <c r="GV349" s="37"/>
      <c r="GW349" s="37"/>
      <c r="GX349" s="37"/>
      <c r="GY349" s="37"/>
      <c r="GZ349" s="37"/>
      <c r="HA349" s="37"/>
      <c r="HB349" s="37"/>
      <c r="HC349" s="37"/>
      <c r="HD349" s="37"/>
      <c r="HE349" s="37"/>
      <c r="HF349" s="37"/>
      <c r="HG349" s="37"/>
      <c r="HH349" s="37"/>
      <c r="HI349" s="37"/>
      <c r="HJ349" s="37"/>
      <c r="HK349" s="37"/>
      <c r="HL349" s="37"/>
      <c r="HM349" s="37"/>
      <c r="HN349" s="37"/>
      <c r="HO349" s="37"/>
      <c r="HP349" s="37"/>
      <c r="HQ349" s="37"/>
      <c r="HR349" s="37"/>
      <c r="HS349" s="37"/>
      <c r="HT349" s="37"/>
      <c r="HU349" s="37"/>
      <c r="HV349" s="37"/>
      <c r="HW349" s="37"/>
      <c r="HX349" s="37"/>
      <c r="HY349" s="37"/>
      <c r="HZ349" s="37"/>
      <c r="IA349" s="37"/>
      <c r="IB349" s="37"/>
      <c r="IC349" s="37"/>
      <c r="ID349" s="37"/>
      <c r="IE349" s="37"/>
      <c r="IF349" s="37"/>
      <c r="IG349" s="37"/>
      <c r="IH349" s="37"/>
    </row>
    <row r="350">
      <c r="A350" s="51" t="s">
        <v>676</v>
      </c>
      <c r="B350" s="52" t="s">
        <v>677</v>
      </c>
      <c r="C350" s="53" t="s">
        <v>23</v>
      </c>
      <c r="D350" s="54">
        <f>39.2+25.48</f>
        <v>64.68</v>
      </c>
      <c r="E350" s="54">
        <v>0.0</v>
      </c>
      <c r="F350" s="55">
        <v>21.03</v>
      </c>
      <c r="G350" s="55">
        <f t="shared" si="33"/>
        <v>0</v>
      </c>
      <c r="H350" s="36"/>
      <c r="I350" s="36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  <c r="HI350" s="37"/>
      <c r="HJ350" s="37"/>
      <c r="HK350" s="37"/>
      <c r="HL350" s="37"/>
      <c r="HM350" s="37"/>
      <c r="HN350" s="37"/>
      <c r="HO350" s="37"/>
      <c r="HP350" s="37"/>
      <c r="HQ350" s="37"/>
      <c r="HR350" s="37"/>
      <c r="HS350" s="37"/>
      <c r="HT350" s="37"/>
      <c r="HU350" s="37"/>
      <c r="HV350" s="37"/>
      <c r="HW350" s="37"/>
      <c r="HX350" s="37"/>
      <c r="HY350" s="37"/>
      <c r="HZ350" s="37"/>
      <c r="IA350" s="37"/>
      <c r="IB350" s="37"/>
      <c r="IC350" s="37"/>
      <c r="ID350" s="37"/>
      <c r="IE350" s="37"/>
      <c r="IF350" s="37"/>
      <c r="IG350" s="37"/>
      <c r="IH350" s="37"/>
    </row>
    <row r="351">
      <c r="A351" s="38" t="s">
        <v>678</v>
      </c>
      <c r="B351" s="39" t="s">
        <v>679</v>
      </c>
      <c r="C351" s="40"/>
      <c r="D351" s="41"/>
      <c r="E351" s="41"/>
      <c r="F351" s="42"/>
      <c r="G351" s="43">
        <f>SUM(G352:G353)</f>
        <v>0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</row>
    <row r="352">
      <c r="A352" s="82" t="s">
        <v>680</v>
      </c>
      <c r="B352" s="49" t="s">
        <v>681</v>
      </c>
      <c r="C352" s="94" t="s">
        <v>6</v>
      </c>
      <c r="D352" s="115">
        <v>2.0</v>
      </c>
      <c r="E352" s="124">
        <v>0.0</v>
      </c>
      <c r="F352" s="101">
        <v>241.53</v>
      </c>
      <c r="G352" s="35">
        <v>0.0</v>
      </c>
      <c r="H352" s="36"/>
      <c r="I352" s="36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  <c r="GU352" s="37"/>
      <c r="GV352" s="37"/>
      <c r="GW352" s="37"/>
      <c r="GX352" s="37"/>
      <c r="GY352" s="37"/>
      <c r="GZ352" s="37"/>
      <c r="HA352" s="37"/>
      <c r="HB352" s="37"/>
      <c r="HC352" s="37"/>
      <c r="HD352" s="37"/>
      <c r="HE352" s="37"/>
      <c r="HF352" s="37"/>
      <c r="HG352" s="37"/>
      <c r="HH352" s="37"/>
      <c r="HI352" s="37"/>
      <c r="HJ352" s="37"/>
      <c r="HK352" s="37"/>
      <c r="HL352" s="37"/>
      <c r="HM352" s="37"/>
      <c r="HN352" s="37"/>
      <c r="HO352" s="37"/>
      <c r="HP352" s="37"/>
      <c r="HQ352" s="37"/>
      <c r="HR352" s="37"/>
      <c r="HS352" s="37"/>
      <c r="HT352" s="37"/>
      <c r="HU352" s="37"/>
      <c r="HV352" s="37"/>
      <c r="HW352" s="37"/>
      <c r="HX352" s="37"/>
      <c r="HY352" s="37"/>
      <c r="HZ352" s="37"/>
      <c r="IA352" s="37"/>
      <c r="IB352" s="37"/>
      <c r="IC352" s="37"/>
      <c r="ID352" s="37"/>
      <c r="IE352" s="37"/>
      <c r="IF352" s="37"/>
      <c r="IG352" s="37"/>
      <c r="IH352" s="37"/>
    </row>
    <row r="353">
      <c r="A353" s="82" t="s">
        <v>682</v>
      </c>
      <c r="B353" s="49" t="s">
        <v>683</v>
      </c>
      <c r="C353" s="94" t="s">
        <v>16</v>
      </c>
      <c r="D353" s="115">
        <v>7.0</v>
      </c>
      <c r="E353" s="124">
        <v>0.0</v>
      </c>
      <c r="F353" s="101">
        <v>54.28</v>
      </c>
      <c r="G353" s="35">
        <v>0.0</v>
      </c>
      <c r="H353" s="36"/>
      <c r="I353" s="36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  <c r="GU353" s="37"/>
      <c r="GV353" s="37"/>
      <c r="GW353" s="37"/>
      <c r="GX353" s="37"/>
      <c r="GY353" s="37"/>
      <c r="GZ353" s="37"/>
      <c r="HA353" s="37"/>
      <c r="HB353" s="37"/>
      <c r="HC353" s="37"/>
      <c r="HD353" s="37"/>
      <c r="HE353" s="37"/>
      <c r="HF353" s="37"/>
      <c r="HG353" s="37"/>
      <c r="HH353" s="37"/>
      <c r="HI353" s="37"/>
      <c r="HJ353" s="37"/>
      <c r="HK353" s="37"/>
      <c r="HL353" s="37"/>
      <c r="HM353" s="37"/>
      <c r="HN353" s="37"/>
      <c r="HO353" s="37"/>
      <c r="HP353" s="37"/>
      <c r="HQ353" s="37"/>
      <c r="HR353" s="37"/>
      <c r="HS353" s="37"/>
      <c r="HT353" s="37"/>
      <c r="HU353" s="37"/>
      <c r="HV353" s="37"/>
      <c r="HW353" s="37"/>
      <c r="HX353" s="37"/>
      <c r="HY353" s="37"/>
      <c r="HZ353" s="37"/>
      <c r="IA353" s="37"/>
      <c r="IB353" s="37"/>
      <c r="IC353" s="37"/>
      <c r="ID353" s="37"/>
      <c r="IE353" s="37"/>
      <c r="IF353" s="37"/>
      <c r="IG353" s="37"/>
      <c r="IH353" s="37"/>
    </row>
    <row r="354">
      <c r="A354" s="38" t="s">
        <v>684</v>
      </c>
      <c r="B354" s="39" t="s">
        <v>685</v>
      </c>
      <c r="C354" s="40"/>
      <c r="D354" s="41"/>
      <c r="E354" s="41"/>
      <c r="F354" s="42"/>
      <c r="G354" s="43">
        <f>SUM(G355:G362)</f>
        <v>0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</row>
    <row r="355">
      <c r="A355" s="126" t="s">
        <v>686</v>
      </c>
      <c r="B355" s="52" t="s">
        <v>687</v>
      </c>
      <c r="C355" s="108" t="s">
        <v>26</v>
      </c>
      <c r="D355" s="116">
        <v>14.64</v>
      </c>
      <c r="E355" s="127">
        <v>0.0</v>
      </c>
      <c r="F355" s="105">
        <v>1.72</v>
      </c>
      <c r="G355" s="55">
        <v>0.0</v>
      </c>
      <c r="H355" s="36"/>
      <c r="I355" s="36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  <c r="GU355" s="37"/>
      <c r="GV355" s="37"/>
      <c r="GW355" s="37"/>
      <c r="GX355" s="37"/>
      <c r="GY355" s="37"/>
      <c r="GZ355" s="37"/>
      <c r="HA355" s="37"/>
      <c r="HB355" s="37"/>
      <c r="HC355" s="37"/>
      <c r="HD355" s="37"/>
      <c r="HE355" s="37"/>
      <c r="HF355" s="37"/>
      <c r="HG355" s="37"/>
      <c r="HH355" s="37"/>
      <c r="HI355" s="37"/>
      <c r="HJ355" s="37"/>
      <c r="HK355" s="37"/>
      <c r="HL355" s="37"/>
      <c r="HM355" s="37"/>
      <c r="HN355" s="37"/>
      <c r="HO355" s="37"/>
      <c r="HP355" s="37"/>
      <c r="HQ355" s="37"/>
      <c r="HR355" s="37"/>
      <c r="HS355" s="37"/>
      <c r="HT355" s="37"/>
      <c r="HU355" s="37"/>
      <c r="HV355" s="37"/>
      <c r="HW355" s="37"/>
      <c r="HX355" s="37"/>
      <c r="HY355" s="37"/>
      <c r="HZ355" s="37"/>
      <c r="IA355" s="37"/>
      <c r="IB355" s="37"/>
      <c r="IC355" s="37"/>
      <c r="ID355" s="37"/>
      <c r="IE355" s="37"/>
      <c r="IF355" s="37"/>
      <c r="IG355" s="37"/>
      <c r="IH355" s="37"/>
    </row>
    <row r="356">
      <c r="A356" s="126" t="s">
        <v>688</v>
      </c>
      <c r="B356" s="52" t="s">
        <v>49</v>
      </c>
      <c r="C356" s="108" t="s">
        <v>41</v>
      </c>
      <c r="D356" s="116">
        <v>2.25</v>
      </c>
      <c r="E356" s="127">
        <v>0.0</v>
      </c>
      <c r="F356" s="105">
        <v>89.62</v>
      </c>
      <c r="G356" s="55">
        <v>0.0</v>
      </c>
      <c r="H356" s="36"/>
      <c r="I356" s="36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  <c r="GU356" s="37"/>
      <c r="GV356" s="37"/>
      <c r="GW356" s="37"/>
      <c r="GX356" s="37"/>
      <c r="GY356" s="37"/>
      <c r="GZ356" s="37"/>
      <c r="HA356" s="37"/>
      <c r="HB356" s="37"/>
      <c r="HC356" s="37"/>
      <c r="HD356" s="37"/>
      <c r="HE356" s="37"/>
      <c r="HF356" s="37"/>
      <c r="HG356" s="37"/>
      <c r="HH356" s="37"/>
      <c r="HI356" s="37"/>
      <c r="HJ356" s="37"/>
      <c r="HK356" s="37"/>
      <c r="HL356" s="37"/>
      <c r="HM356" s="37"/>
      <c r="HN356" s="37"/>
      <c r="HO356" s="37"/>
      <c r="HP356" s="37"/>
      <c r="HQ356" s="37"/>
      <c r="HR356" s="37"/>
      <c r="HS356" s="37"/>
      <c r="HT356" s="37"/>
      <c r="HU356" s="37"/>
      <c r="HV356" s="37"/>
      <c r="HW356" s="37"/>
      <c r="HX356" s="37"/>
      <c r="HY356" s="37"/>
      <c r="HZ356" s="37"/>
      <c r="IA356" s="37"/>
      <c r="IB356" s="37"/>
      <c r="IC356" s="37"/>
      <c r="ID356" s="37"/>
      <c r="IE356" s="37"/>
      <c r="IF356" s="37"/>
      <c r="IG356" s="37"/>
      <c r="IH356" s="37"/>
    </row>
    <row r="357">
      <c r="A357" s="126" t="s">
        <v>689</v>
      </c>
      <c r="B357" s="52" t="s">
        <v>92</v>
      </c>
      <c r="C357" s="108" t="s">
        <v>41</v>
      </c>
      <c r="D357" s="116">
        <v>1.17</v>
      </c>
      <c r="E357" s="127">
        <v>0.0</v>
      </c>
      <c r="F357" s="105">
        <v>647.23</v>
      </c>
      <c r="G357" s="55">
        <v>0.0</v>
      </c>
      <c r="H357" s="36"/>
      <c r="I357" s="36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  <c r="GJ357" s="37"/>
      <c r="GK357" s="37"/>
      <c r="GL357" s="37"/>
      <c r="GM357" s="37"/>
      <c r="GN357" s="37"/>
      <c r="GO357" s="37"/>
      <c r="GP357" s="37"/>
      <c r="GQ357" s="37"/>
      <c r="GR357" s="37"/>
      <c r="GS357" s="37"/>
      <c r="GT357" s="37"/>
      <c r="GU357" s="37"/>
      <c r="GV357" s="37"/>
      <c r="GW357" s="37"/>
      <c r="GX357" s="37"/>
      <c r="GY357" s="37"/>
      <c r="GZ357" s="37"/>
      <c r="HA357" s="37"/>
      <c r="HB357" s="37"/>
      <c r="HC357" s="37"/>
      <c r="HD357" s="37"/>
      <c r="HE357" s="37"/>
      <c r="HF357" s="37"/>
      <c r="HG357" s="37"/>
      <c r="HH357" s="37"/>
      <c r="HI357" s="37"/>
      <c r="HJ357" s="37"/>
      <c r="HK357" s="37"/>
      <c r="HL357" s="37"/>
      <c r="HM357" s="37"/>
      <c r="HN357" s="37"/>
      <c r="HO357" s="37"/>
      <c r="HP357" s="37"/>
      <c r="HQ357" s="37"/>
      <c r="HR357" s="37"/>
      <c r="HS357" s="37"/>
      <c r="HT357" s="37"/>
      <c r="HU357" s="37"/>
      <c r="HV357" s="37"/>
      <c r="HW357" s="37"/>
      <c r="HX357" s="37"/>
      <c r="HY357" s="37"/>
      <c r="HZ357" s="37"/>
      <c r="IA357" s="37"/>
      <c r="IB357" s="37"/>
      <c r="IC357" s="37"/>
      <c r="ID357" s="37"/>
      <c r="IE357" s="37"/>
      <c r="IF357" s="37"/>
      <c r="IG357" s="37"/>
      <c r="IH357" s="37"/>
    </row>
    <row r="358">
      <c r="A358" s="126" t="s">
        <v>690</v>
      </c>
      <c r="B358" s="52" t="s">
        <v>94</v>
      </c>
      <c r="C358" s="108" t="s">
        <v>41</v>
      </c>
      <c r="D358" s="116">
        <v>0.59</v>
      </c>
      <c r="E358" s="127">
        <v>0.0</v>
      </c>
      <c r="F358" s="105">
        <v>578.51</v>
      </c>
      <c r="G358" s="55">
        <v>0.0</v>
      </c>
      <c r="H358" s="36"/>
      <c r="I358" s="36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  <c r="GJ358" s="37"/>
      <c r="GK358" s="37"/>
      <c r="GL358" s="37"/>
      <c r="GM358" s="37"/>
      <c r="GN358" s="37"/>
      <c r="GO358" s="37"/>
      <c r="GP358" s="37"/>
      <c r="GQ358" s="37"/>
      <c r="GR358" s="37"/>
      <c r="GS358" s="37"/>
      <c r="GT358" s="37"/>
      <c r="GU358" s="37"/>
      <c r="GV358" s="37"/>
      <c r="GW358" s="37"/>
      <c r="GX358" s="37"/>
      <c r="GY358" s="37"/>
      <c r="GZ358" s="37"/>
      <c r="HA358" s="37"/>
      <c r="HB358" s="37"/>
      <c r="HC358" s="37"/>
      <c r="HD358" s="37"/>
      <c r="HE358" s="37"/>
      <c r="HF358" s="37"/>
      <c r="HG358" s="37"/>
      <c r="HH358" s="37"/>
      <c r="HI358" s="37"/>
      <c r="HJ358" s="37"/>
      <c r="HK358" s="37"/>
      <c r="HL358" s="37"/>
      <c r="HM358" s="37"/>
      <c r="HN358" s="37"/>
      <c r="HO358" s="37"/>
      <c r="HP358" s="37"/>
      <c r="HQ358" s="37"/>
      <c r="HR358" s="37"/>
      <c r="HS358" s="37"/>
      <c r="HT358" s="37"/>
      <c r="HU358" s="37"/>
      <c r="HV358" s="37"/>
      <c r="HW358" s="37"/>
      <c r="HX358" s="37"/>
      <c r="HY358" s="37"/>
      <c r="HZ358" s="37"/>
      <c r="IA358" s="37"/>
      <c r="IB358" s="37"/>
      <c r="IC358" s="37"/>
      <c r="ID358" s="37"/>
      <c r="IE358" s="37"/>
      <c r="IF358" s="37"/>
      <c r="IG358" s="37"/>
      <c r="IH358" s="37"/>
    </row>
    <row r="359">
      <c r="A359" s="126" t="s">
        <v>691</v>
      </c>
      <c r="B359" s="52" t="s">
        <v>141</v>
      </c>
      <c r="C359" s="108" t="s">
        <v>23</v>
      </c>
      <c r="D359" s="116">
        <v>17.57</v>
      </c>
      <c r="E359" s="127">
        <v>0.0</v>
      </c>
      <c r="F359" s="105">
        <v>41.24</v>
      </c>
      <c r="G359" s="55">
        <v>0.0</v>
      </c>
      <c r="H359" s="36"/>
      <c r="I359" s="36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  <c r="GU359" s="37"/>
      <c r="GV359" s="37"/>
      <c r="GW359" s="37"/>
      <c r="GX359" s="37"/>
      <c r="GY359" s="37"/>
      <c r="GZ359" s="37"/>
      <c r="HA359" s="37"/>
      <c r="HB359" s="37"/>
      <c r="HC359" s="37"/>
      <c r="HD359" s="37"/>
      <c r="HE359" s="37"/>
      <c r="HF359" s="37"/>
      <c r="HG359" s="37"/>
      <c r="HH359" s="37"/>
      <c r="HI359" s="37"/>
      <c r="HJ359" s="37"/>
      <c r="HK359" s="37"/>
      <c r="HL359" s="37"/>
      <c r="HM359" s="37"/>
      <c r="HN359" s="37"/>
      <c r="HO359" s="37"/>
      <c r="HP359" s="37"/>
      <c r="HQ359" s="37"/>
      <c r="HR359" s="37"/>
      <c r="HS359" s="37"/>
      <c r="HT359" s="37"/>
      <c r="HU359" s="37"/>
      <c r="HV359" s="37"/>
      <c r="HW359" s="37"/>
      <c r="HX359" s="37"/>
      <c r="HY359" s="37"/>
      <c r="HZ359" s="37"/>
      <c r="IA359" s="37"/>
      <c r="IB359" s="37"/>
      <c r="IC359" s="37"/>
      <c r="ID359" s="37"/>
      <c r="IE359" s="37"/>
      <c r="IF359" s="37"/>
      <c r="IG359" s="37"/>
      <c r="IH359" s="37"/>
    </row>
    <row r="360">
      <c r="A360" s="126" t="s">
        <v>692</v>
      </c>
      <c r="B360" s="52" t="s">
        <v>693</v>
      </c>
      <c r="C360" s="108" t="s">
        <v>41</v>
      </c>
      <c r="D360" s="116">
        <v>2.35</v>
      </c>
      <c r="E360" s="127">
        <v>0.0</v>
      </c>
      <c r="F360" s="105">
        <v>3806.09</v>
      </c>
      <c r="G360" s="55">
        <v>0.0</v>
      </c>
      <c r="H360" s="36"/>
      <c r="I360" s="36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  <c r="GU360" s="37"/>
      <c r="GV360" s="37"/>
      <c r="GW360" s="37"/>
      <c r="GX360" s="37"/>
      <c r="GY360" s="37"/>
      <c r="GZ360" s="37"/>
      <c r="HA360" s="37"/>
      <c r="HB360" s="37"/>
      <c r="HC360" s="37"/>
      <c r="HD360" s="37"/>
      <c r="HE360" s="37"/>
      <c r="HF360" s="37"/>
      <c r="HG360" s="37"/>
      <c r="HH360" s="37"/>
      <c r="HI360" s="37"/>
      <c r="HJ360" s="37"/>
      <c r="HK360" s="37"/>
      <c r="HL360" s="37"/>
      <c r="HM360" s="37"/>
      <c r="HN360" s="37"/>
      <c r="HO360" s="37"/>
      <c r="HP360" s="37"/>
      <c r="HQ360" s="37"/>
      <c r="HR360" s="37"/>
      <c r="HS360" s="37"/>
      <c r="HT360" s="37"/>
      <c r="HU360" s="37"/>
      <c r="HV360" s="37"/>
      <c r="HW360" s="37"/>
      <c r="HX360" s="37"/>
      <c r="HY360" s="37"/>
      <c r="HZ360" s="37"/>
      <c r="IA360" s="37"/>
      <c r="IB360" s="37"/>
      <c r="IC360" s="37"/>
      <c r="ID360" s="37"/>
      <c r="IE360" s="37"/>
      <c r="IF360" s="37"/>
      <c r="IG360" s="37"/>
      <c r="IH360" s="37"/>
    </row>
    <row r="361">
      <c r="A361" s="51" t="s">
        <v>694</v>
      </c>
      <c r="B361" s="52" t="s">
        <v>695</v>
      </c>
      <c r="C361" s="53" t="s">
        <v>23</v>
      </c>
      <c r="D361" s="54">
        <f>20.5+24.76</f>
        <v>45.26</v>
      </c>
      <c r="E361" s="54">
        <v>0.0</v>
      </c>
      <c r="F361" s="55">
        <v>90.91</v>
      </c>
      <c r="G361" s="55">
        <f>F361*E361</f>
        <v>0</v>
      </c>
      <c r="H361" s="36"/>
      <c r="I361" s="36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  <c r="GU361" s="37"/>
      <c r="GV361" s="37"/>
      <c r="GW361" s="37"/>
      <c r="GX361" s="37"/>
      <c r="GY361" s="37"/>
      <c r="GZ361" s="37"/>
      <c r="HA361" s="37"/>
      <c r="HB361" s="37"/>
      <c r="HC361" s="37"/>
      <c r="HD361" s="37"/>
      <c r="HE361" s="37"/>
      <c r="HF361" s="37"/>
      <c r="HG361" s="37"/>
      <c r="HH361" s="37"/>
      <c r="HI361" s="37"/>
      <c r="HJ361" s="37"/>
      <c r="HK361" s="37"/>
      <c r="HL361" s="37"/>
      <c r="HM361" s="37"/>
      <c r="HN361" s="37"/>
      <c r="HO361" s="37"/>
      <c r="HP361" s="37"/>
      <c r="HQ361" s="37"/>
      <c r="HR361" s="37"/>
      <c r="HS361" s="37"/>
      <c r="HT361" s="37"/>
      <c r="HU361" s="37"/>
      <c r="HV361" s="37"/>
      <c r="HW361" s="37"/>
      <c r="HX361" s="37"/>
      <c r="HY361" s="37"/>
      <c r="HZ361" s="37"/>
      <c r="IA361" s="37"/>
      <c r="IB361" s="37"/>
      <c r="IC361" s="37"/>
      <c r="ID361" s="37"/>
      <c r="IE361" s="37"/>
      <c r="IF361" s="37"/>
      <c r="IG361" s="37"/>
      <c r="IH361" s="37"/>
    </row>
    <row r="362">
      <c r="A362" s="126" t="s">
        <v>696</v>
      </c>
      <c r="B362" s="52" t="s">
        <v>177</v>
      </c>
      <c r="C362" s="108" t="s">
        <v>26</v>
      </c>
      <c r="D362" s="116">
        <v>14.64</v>
      </c>
      <c r="E362" s="127">
        <v>0.0</v>
      </c>
      <c r="F362" s="105">
        <v>68.22</v>
      </c>
      <c r="G362" s="55">
        <v>0.0</v>
      </c>
      <c r="H362" s="36"/>
      <c r="I362" s="36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  <c r="GU362" s="37"/>
      <c r="GV362" s="37"/>
      <c r="GW362" s="37"/>
      <c r="GX362" s="37"/>
      <c r="GY362" s="37"/>
      <c r="GZ362" s="37"/>
      <c r="HA362" s="37"/>
      <c r="HB362" s="37"/>
      <c r="HC362" s="37"/>
      <c r="HD362" s="37"/>
      <c r="HE362" s="37"/>
      <c r="HF362" s="37"/>
      <c r="HG362" s="37"/>
      <c r="HH362" s="37"/>
      <c r="HI362" s="37"/>
      <c r="HJ362" s="37"/>
      <c r="HK362" s="37"/>
      <c r="HL362" s="37"/>
      <c r="HM362" s="37"/>
      <c r="HN362" s="37"/>
      <c r="HO362" s="37"/>
      <c r="HP362" s="37"/>
      <c r="HQ362" s="37"/>
      <c r="HR362" s="37"/>
      <c r="HS362" s="37"/>
      <c r="HT362" s="37"/>
      <c r="HU362" s="37"/>
      <c r="HV362" s="37"/>
      <c r="HW362" s="37"/>
      <c r="HX362" s="37"/>
      <c r="HY362" s="37"/>
      <c r="HZ362" s="37"/>
      <c r="IA362" s="37"/>
      <c r="IB362" s="37"/>
      <c r="IC362" s="37"/>
      <c r="ID362" s="37"/>
      <c r="IE362" s="37"/>
      <c r="IF362" s="37"/>
      <c r="IG362" s="37"/>
      <c r="IH362" s="37"/>
    </row>
    <row r="363">
      <c r="A363" s="38" t="s">
        <v>697</v>
      </c>
      <c r="B363" s="39" t="s">
        <v>698</v>
      </c>
      <c r="C363" s="40"/>
      <c r="D363" s="41"/>
      <c r="E363" s="41"/>
      <c r="F363" s="42"/>
      <c r="G363" s="43">
        <f>SUM(G364:G369)</f>
        <v>2177.28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</row>
    <row r="364">
      <c r="A364" s="126" t="s">
        <v>699</v>
      </c>
      <c r="B364" s="52" t="s">
        <v>700</v>
      </c>
      <c r="C364" s="108" t="s">
        <v>6</v>
      </c>
      <c r="D364" s="116">
        <v>1.0</v>
      </c>
      <c r="E364" s="127">
        <v>0.0</v>
      </c>
      <c r="F364" s="105">
        <v>1888.08</v>
      </c>
      <c r="G364" s="55">
        <v>0.0</v>
      </c>
      <c r="H364" s="36"/>
      <c r="I364" s="36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  <c r="GU364" s="37"/>
      <c r="GV364" s="37"/>
      <c r="GW364" s="37"/>
      <c r="GX364" s="37"/>
      <c r="GY364" s="37"/>
      <c r="GZ364" s="37"/>
      <c r="HA364" s="37"/>
      <c r="HB364" s="37"/>
      <c r="HC364" s="37"/>
      <c r="HD364" s="37"/>
      <c r="HE364" s="37"/>
      <c r="HF364" s="37"/>
      <c r="HG364" s="37"/>
      <c r="HH364" s="37"/>
      <c r="HI364" s="37"/>
      <c r="HJ364" s="37"/>
      <c r="HK364" s="37"/>
      <c r="HL364" s="37"/>
      <c r="HM364" s="37"/>
      <c r="HN364" s="37"/>
      <c r="HO364" s="37"/>
      <c r="HP364" s="37"/>
      <c r="HQ364" s="37"/>
      <c r="HR364" s="37"/>
      <c r="HS364" s="37"/>
      <c r="HT364" s="37"/>
      <c r="HU364" s="37"/>
      <c r="HV364" s="37"/>
      <c r="HW364" s="37"/>
      <c r="HX364" s="37"/>
      <c r="HY364" s="37"/>
      <c r="HZ364" s="37"/>
      <c r="IA364" s="37"/>
      <c r="IB364" s="37"/>
      <c r="IC364" s="37"/>
      <c r="ID364" s="37"/>
      <c r="IE364" s="37"/>
      <c r="IF364" s="37"/>
      <c r="IG364" s="37"/>
      <c r="IH364" s="37"/>
    </row>
    <row r="365">
      <c r="A365" s="126" t="s">
        <v>701</v>
      </c>
      <c r="B365" s="52" t="s">
        <v>702</v>
      </c>
      <c r="C365" s="108" t="s">
        <v>26</v>
      </c>
      <c r="D365" s="116">
        <v>15.12</v>
      </c>
      <c r="E365" s="127">
        <v>0.0</v>
      </c>
      <c r="F365" s="105">
        <v>499.58</v>
      </c>
      <c r="G365" s="55">
        <v>0.0</v>
      </c>
      <c r="H365" s="36"/>
      <c r="I365" s="36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  <c r="GU365" s="37"/>
      <c r="GV365" s="37"/>
      <c r="GW365" s="37"/>
      <c r="GX365" s="37"/>
      <c r="GY365" s="37"/>
      <c r="GZ365" s="37"/>
      <c r="HA365" s="37"/>
      <c r="HB365" s="37"/>
      <c r="HC365" s="37"/>
      <c r="HD365" s="37"/>
      <c r="HE365" s="37"/>
      <c r="HF365" s="37"/>
      <c r="HG365" s="37"/>
      <c r="HH365" s="37"/>
      <c r="HI365" s="37"/>
      <c r="HJ365" s="37"/>
      <c r="HK365" s="37"/>
      <c r="HL365" s="37"/>
      <c r="HM365" s="37"/>
      <c r="HN365" s="37"/>
      <c r="HO365" s="37"/>
      <c r="HP365" s="37"/>
      <c r="HQ365" s="37"/>
      <c r="HR365" s="37"/>
      <c r="HS365" s="37"/>
      <c r="HT365" s="37"/>
      <c r="HU365" s="37"/>
      <c r="HV365" s="37"/>
      <c r="HW365" s="37"/>
      <c r="HX365" s="37"/>
      <c r="HY365" s="37"/>
      <c r="HZ365" s="37"/>
      <c r="IA365" s="37"/>
      <c r="IB365" s="37"/>
      <c r="IC365" s="37"/>
      <c r="ID365" s="37"/>
      <c r="IE365" s="37"/>
      <c r="IF365" s="37"/>
      <c r="IG365" s="37"/>
      <c r="IH365" s="37"/>
    </row>
    <row r="366">
      <c r="A366" s="51" t="s">
        <v>703</v>
      </c>
      <c r="B366" s="52" t="s">
        <v>704</v>
      </c>
      <c r="C366" s="53" t="s">
        <v>26</v>
      </c>
      <c r="D366" s="54">
        <f>15.12+17.32</f>
        <v>32.44</v>
      </c>
      <c r="E366" s="54">
        <v>0.0</v>
      </c>
      <c r="F366" s="55">
        <v>108.65</v>
      </c>
      <c r="G366" s="55">
        <f t="shared" ref="G366:G368" si="34">F366*E366</f>
        <v>0</v>
      </c>
      <c r="H366" s="36"/>
      <c r="I366" s="36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  <c r="GU366" s="37"/>
      <c r="GV366" s="37"/>
      <c r="GW366" s="37"/>
      <c r="GX366" s="37"/>
      <c r="GY366" s="37"/>
      <c r="GZ366" s="37"/>
      <c r="HA366" s="37"/>
      <c r="HB366" s="37"/>
      <c r="HC366" s="37"/>
      <c r="HD366" s="37"/>
      <c r="HE366" s="37"/>
      <c r="HF366" s="37"/>
      <c r="HG366" s="37"/>
      <c r="HH366" s="37"/>
      <c r="HI366" s="37"/>
      <c r="HJ366" s="37"/>
      <c r="HK366" s="37"/>
      <c r="HL366" s="37"/>
      <c r="HM366" s="37"/>
      <c r="HN366" s="37"/>
      <c r="HO366" s="37"/>
      <c r="HP366" s="37"/>
      <c r="HQ366" s="37"/>
      <c r="HR366" s="37"/>
      <c r="HS366" s="37"/>
      <c r="HT366" s="37"/>
      <c r="HU366" s="37"/>
      <c r="HV366" s="37"/>
      <c r="HW366" s="37"/>
      <c r="HX366" s="37"/>
      <c r="HY366" s="37"/>
      <c r="HZ366" s="37"/>
      <c r="IA366" s="37"/>
      <c r="IB366" s="37"/>
      <c r="IC366" s="37"/>
      <c r="ID366" s="37"/>
      <c r="IE366" s="37"/>
      <c r="IF366" s="37"/>
      <c r="IG366" s="37"/>
      <c r="IH366" s="37"/>
    </row>
    <row r="367">
      <c r="A367" s="126" t="s">
        <v>705</v>
      </c>
      <c r="B367" s="52" t="s">
        <v>706</v>
      </c>
      <c r="C367" s="104" t="s">
        <v>707</v>
      </c>
      <c r="D367" s="116">
        <v>280.0</v>
      </c>
      <c r="E367" s="127">
        <v>280.0</v>
      </c>
      <c r="F367" s="105">
        <v>5.2</v>
      </c>
      <c r="G367" s="55">
        <f t="shared" si="34"/>
        <v>1456</v>
      </c>
      <c r="H367" s="36"/>
      <c r="I367" s="36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  <c r="GU367" s="37"/>
      <c r="GV367" s="37"/>
      <c r="GW367" s="37"/>
      <c r="GX367" s="37"/>
      <c r="GY367" s="37"/>
      <c r="GZ367" s="37"/>
      <c r="HA367" s="37"/>
      <c r="HB367" s="37"/>
      <c r="HC367" s="37"/>
      <c r="HD367" s="37"/>
      <c r="HE367" s="37"/>
      <c r="HF367" s="37"/>
      <c r="HG367" s="37"/>
      <c r="HH367" s="37"/>
      <c r="HI367" s="37"/>
      <c r="HJ367" s="37"/>
      <c r="HK367" s="37"/>
      <c r="HL367" s="37"/>
      <c r="HM367" s="37"/>
      <c r="HN367" s="37"/>
      <c r="HO367" s="37"/>
      <c r="HP367" s="37"/>
      <c r="HQ367" s="37"/>
      <c r="HR367" s="37"/>
      <c r="HS367" s="37"/>
      <c r="HT367" s="37"/>
      <c r="HU367" s="37"/>
      <c r="HV367" s="37"/>
      <c r="HW367" s="37"/>
      <c r="HX367" s="37"/>
      <c r="HY367" s="37"/>
      <c r="HZ367" s="37"/>
      <c r="IA367" s="37"/>
      <c r="IB367" s="37"/>
      <c r="IC367" s="37"/>
      <c r="ID367" s="37"/>
      <c r="IE367" s="37"/>
      <c r="IF367" s="37"/>
      <c r="IG367" s="37"/>
      <c r="IH367" s="37"/>
    </row>
    <row r="368">
      <c r="A368" s="126" t="s">
        <v>708</v>
      </c>
      <c r="B368" s="52" t="s">
        <v>709</v>
      </c>
      <c r="C368" s="108" t="s">
        <v>26</v>
      </c>
      <c r="D368" s="116">
        <v>28.0</v>
      </c>
      <c r="E368" s="127">
        <v>28.0</v>
      </c>
      <c r="F368" s="105">
        <v>25.76</v>
      </c>
      <c r="G368" s="55">
        <f t="shared" si="34"/>
        <v>721.28</v>
      </c>
      <c r="H368" s="36"/>
      <c r="I368" s="36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  <c r="GU368" s="37"/>
      <c r="GV368" s="37"/>
      <c r="GW368" s="37"/>
      <c r="GX368" s="37"/>
      <c r="GY368" s="37"/>
      <c r="GZ368" s="37"/>
      <c r="HA368" s="37"/>
      <c r="HB368" s="37"/>
      <c r="HC368" s="37"/>
      <c r="HD368" s="37"/>
      <c r="HE368" s="37"/>
      <c r="HF368" s="37"/>
      <c r="HG368" s="37"/>
      <c r="HH368" s="37"/>
      <c r="HI368" s="37"/>
      <c r="HJ368" s="37"/>
      <c r="HK368" s="37"/>
      <c r="HL368" s="37"/>
      <c r="HM368" s="37"/>
      <c r="HN368" s="37"/>
      <c r="HO368" s="37"/>
      <c r="HP368" s="37"/>
      <c r="HQ368" s="37"/>
      <c r="HR368" s="37"/>
      <c r="HS368" s="37"/>
      <c r="HT368" s="37"/>
      <c r="HU368" s="37"/>
      <c r="HV368" s="37"/>
      <c r="HW368" s="37"/>
      <c r="HX368" s="37"/>
      <c r="HY368" s="37"/>
      <c r="HZ368" s="37"/>
      <c r="IA368" s="37"/>
      <c r="IB368" s="37"/>
      <c r="IC368" s="37"/>
      <c r="ID368" s="37"/>
      <c r="IE368" s="37"/>
      <c r="IF368" s="37"/>
      <c r="IG368" s="37"/>
      <c r="IH368" s="37"/>
    </row>
    <row r="369">
      <c r="A369" s="126" t="s">
        <v>710</v>
      </c>
      <c r="B369" s="52" t="s">
        <v>711</v>
      </c>
      <c r="C369" s="108" t="s">
        <v>23</v>
      </c>
      <c r="D369" s="116">
        <v>1679.0</v>
      </c>
      <c r="E369" s="127">
        <v>0.0</v>
      </c>
      <c r="F369" s="105">
        <v>3.95</v>
      </c>
      <c r="G369" s="55">
        <v>0.0</v>
      </c>
      <c r="H369" s="36"/>
      <c r="I369" s="36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  <c r="GJ369" s="37"/>
      <c r="GK369" s="37"/>
      <c r="GL369" s="37"/>
      <c r="GM369" s="37"/>
      <c r="GN369" s="37"/>
      <c r="GO369" s="37"/>
      <c r="GP369" s="37"/>
      <c r="GQ369" s="37"/>
      <c r="GR369" s="37"/>
      <c r="GS369" s="37"/>
      <c r="GT369" s="37"/>
      <c r="GU369" s="37"/>
      <c r="GV369" s="37"/>
      <c r="GW369" s="37"/>
      <c r="GX369" s="37"/>
      <c r="GY369" s="37"/>
      <c r="GZ369" s="37"/>
      <c r="HA369" s="37"/>
      <c r="HB369" s="37"/>
      <c r="HC369" s="37"/>
      <c r="HD369" s="37"/>
      <c r="HE369" s="37"/>
      <c r="HF369" s="37"/>
      <c r="HG369" s="37"/>
      <c r="HH369" s="37"/>
      <c r="HI369" s="37"/>
      <c r="HJ369" s="37"/>
      <c r="HK369" s="37"/>
      <c r="HL369" s="37"/>
      <c r="HM369" s="37"/>
      <c r="HN369" s="37"/>
      <c r="HO369" s="37"/>
      <c r="HP369" s="37"/>
      <c r="HQ369" s="37"/>
      <c r="HR369" s="37"/>
      <c r="HS369" s="37"/>
      <c r="HT369" s="37"/>
      <c r="HU369" s="37"/>
      <c r="HV369" s="37"/>
      <c r="HW369" s="37"/>
      <c r="HX369" s="37"/>
      <c r="HY369" s="37"/>
      <c r="HZ369" s="37"/>
      <c r="IA369" s="37"/>
      <c r="IB369" s="37"/>
      <c r="IC369" s="37"/>
      <c r="ID369" s="37"/>
      <c r="IE369" s="37"/>
      <c r="IF369" s="37"/>
      <c r="IG369" s="37"/>
      <c r="IH369" s="37"/>
    </row>
    <row r="370">
      <c r="A370" s="38" t="s">
        <v>712</v>
      </c>
      <c r="B370" s="39" t="s">
        <v>713</v>
      </c>
      <c r="C370" s="40"/>
      <c r="D370" s="41"/>
      <c r="E370" s="41"/>
      <c r="F370" s="42"/>
      <c r="G370" s="43">
        <f>SUM(G371:G374)</f>
        <v>0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</row>
    <row r="371">
      <c r="A371" s="51" t="s">
        <v>714</v>
      </c>
      <c r="B371" s="52" t="s">
        <v>715</v>
      </c>
      <c r="C371" s="53" t="s">
        <v>6</v>
      </c>
      <c r="D371" s="54">
        <v>1.0</v>
      </c>
      <c r="E371" s="54">
        <v>0.0</v>
      </c>
      <c r="F371" s="55">
        <v>333.89</v>
      </c>
      <c r="G371" s="55">
        <f t="shared" ref="G371:G374" si="35">F371*E371</f>
        <v>0</v>
      </c>
      <c r="H371" s="36"/>
      <c r="I371" s="36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  <c r="GJ371" s="37"/>
      <c r="GK371" s="37"/>
      <c r="GL371" s="37"/>
      <c r="GM371" s="37"/>
      <c r="GN371" s="37"/>
      <c r="GO371" s="37"/>
      <c r="GP371" s="37"/>
      <c r="GQ371" s="37"/>
      <c r="GR371" s="37"/>
      <c r="GS371" s="37"/>
      <c r="GT371" s="37"/>
      <c r="GU371" s="37"/>
      <c r="GV371" s="37"/>
      <c r="GW371" s="37"/>
      <c r="GX371" s="37"/>
      <c r="GY371" s="37"/>
      <c r="GZ371" s="37"/>
      <c r="HA371" s="37"/>
      <c r="HB371" s="37"/>
      <c r="HC371" s="37"/>
      <c r="HD371" s="37"/>
      <c r="HE371" s="37"/>
      <c r="HF371" s="37"/>
      <c r="HG371" s="37"/>
      <c r="HH371" s="37"/>
      <c r="HI371" s="37"/>
      <c r="HJ371" s="37"/>
      <c r="HK371" s="37"/>
      <c r="HL371" s="37"/>
      <c r="HM371" s="37"/>
      <c r="HN371" s="37"/>
      <c r="HO371" s="37"/>
      <c r="HP371" s="37"/>
      <c r="HQ371" s="37"/>
      <c r="HR371" s="37"/>
      <c r="HS371" s="37"/>
      <c r="HT371" s="37"/>
      <c r="HU371" s="37"/>
      <c r="HV371" s="37"/>
      <c r="HW371" s="37"/>
      <c r="HX371" s="37"/>
      <c r="HY371" s="37"/>
      <c r="HZ371" s="37"/>
      <c r="IA371" s="37"/>
      <c r="IB371" s="37"/>
      <c r="IC371" s="37"/>
      <c r="ID371" s="37"/>
      <c r="IE371" s="37"/>
      <c r="IF371" s="37"/>
      <c r="IG371" s="37"/>
      <c r="IH371" s="37"/>
    </row>
    <row r="372">
      <c r="A372" s="51" t="s">
        <v>716</v>
      </c>
      <c r="B372" s="52" t="s">
        <v>717</v>
      </c>
      <c r="C372" s="53" t="s">
        <v>6</v>
      </c>
      <c r="D372" s="54">
        <v>1.0</v>
      </c>
      <c r="E372" s="54">
        <v>0.0</v>
      </c>
      <c r="F372" s="55">
        <v>222.06</v>
      </c>
      <c r="G372" s="55">
        <f t="shared" si="35"/>
        <v>0</v>
      </c>
      <c r="H372" s="36"/>
      <c r="I372" s="36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  <c r="GU372" s="37"/>
      <c r="GV372" s="37"/>
      <c r="GW372" s="37"/>
      <c r="GX372" s="37"/>
      <c r="GY372" s="37"/>
      <c r="GZ372" s="37"/>
      <c r="HA372" s="37"/>
      <c r="HB372" s="37"/>
      <c r="HC372" s="37"/>
      <c r="HD372" s="37"/>
      <c r="HE372" s="37"/>
      <c r="HF372" s="37"/>
      <c r="HG372" s="37"/>
      <c r="HH372" s="37"/>
      <c r="HI372" s="37"/>
      <c r="HJ372" s="37"/>
      <c r="HK372" s="37"/>
      <c r="HL372" s="37"/>
      <c r="HM372" s="37"/>
      <c r="HN372" s="37"/>
      <c r="HO372" s="37"/>
      <c r="HP372" s="37"/>
      <c r="HQ372" s="37"/>
      <c r="HR372" s="37"/>
      <c r="HS372" s="37"/>
      <c r="HT372" s="37"/>
      <c r="HU372" s="37"/>
      <c r="HV372" s="37"/>
      <c r="HW372" s="37"/>
      <c r="HX372" s="37"/>
      <c r="HY372" s="37"/>
      <c r="HZ372" s="37"/>
      <c r="IA372" s="37"/>
      <c r="IB372" s="37"/>
      <c r="IC372" s="37"/>
      <c r="ID372" s="37"/>
      <c r="IE372" s="37"/>
      <c r="IF372" s="37"/>
      <c r="IG372" s="37"/>
      <c r="IH372" s="37"/>
    </row>
    <row r="373">
      <c r="A373" s="51" t="s">
        <v>718</v>
      </c>
      <c r="B373" s="52" t="s">
        <v>719</v>
      </c>
      <c r="C373" s="53" t="s">
        <v>26</v>
      </c>
      <c r="D373" s="54">
        <v>8.6</v>
      </c>
      <c r="E373" s="54">
        <v>0.0</v>
      </c>
      <c r="F373" s="55">
        <v>898.24</v>
      </c>
      <c r="G373" s="55">
        <f t="shared" si="35"/>
        <v>0</v>
      </c>
      <c r="H373" s="36"/>
      <c r="I373" s="36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  <c r="GU373" s="37"/>
      <c r="GV373" s="37"/>
      <c r="GW373" s="37"/>
      <c r="GX373" s="37"/>
      <c r="GY373" s="37"/>
      <c r="GZ373" s="37"/>
      <c r="HA373" s="37"/>
      <c r="HB373" s="37"/>
      <c r="HC373" s="37"/>
      <c r="HD373" s="37"/>
      <c r="HE373" s="37"/>
      <c r="HF373" s="37"/>
      <c r="HG373" s="37"/>
      <c r="HH373" s="37"/>
      <c r="HI373" s="37"/>
      <c r="HJ373" s="37"/>
      <c r="HK373" s="37"/>
      <c r="HL373" s="37"/>
      <c r="HM373" s="37"/>
      <c r="HN373" s="37"/>
      <c r="HO373" s="37"/>
      <c r="HP373" s="37"/>
      <c r="HQ373" s="37"/>
      <c r="HR373" s="37"/>
      <c r="HS373" s="37"/>
      <c r="HT373" s="37"/>
      <c r="HU373" s="37"/>
      <c r="HV373" s="37"/>
      <c r="HW373" s="37"/>
      <c r="HX373" s="37"/>
      <c r="HY373" s="37"/>
      <c r="HZ373" s="37"/>
      <c r="IA373" s="37"/>
      <c r="IB373" s="37"/>
      <c r="IC373" s="37"/>
      <c r="ID373" s="37"/>
      <c r="IE373" s="37"/>
      <c r="IF373" s="37"/>
      <c r="IG373" s="37"/>
      <c r="IH373" s="37"/>
    </row>
    <row r="374">
      <c r="A374" s="51" t="s">
        <v>720</v>
      </c>
      <c r="B374" s="52" t="s">
        <v>721</v>
      </c>
      <c r="C374" s="53" t="s">
        <v>16</v>
      </c>
      <c r="D374" s="54">
        <v>40.0</v>
      </c>
      <c r="E374" s="54">
        <v>0.0</v>
      </c>
      <c r="F374" s="55">
        <v>158.8</v>
      </c>
      <c r="G374" s="55">
        <f t="shared" si="35"/>
        <v>0</v>
      </c>
      <c r="H374" s="36"/>
      <c r="I374" s="36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  <c r="HI374" s="37"/>
      <c r="HJ374" s="37"/>
      <c r="HK374" s="37"/>
      <c r="HL374" s="37"/>
      <c r="HM374" s="37"/>
      <c r="HN374" s="37"/>
      <c r="HO374" s="37"/>
      <c r="HP374" s="37"/>
      <c r="HQ374" s="37"/>
      <c r="HR374" s="37"/>
      <c r="HS374" s="37"/>
      <c r="HT374" s="37"/>
      <c r="HU374" s="37"/>
      <c r="HV374" s="37"/>
      <c r="HW374" s="37"/>
      <c r="HX374" s="37"/>
      <c r="HY374" s="37"/>
      <c r="HZ374" s="37"/>
      <c r="IA374" s="37"/>
      <c r="IB374" s="37"/>
      <c r="IC374" s="37"/>
      <c r="ID374" s="37"/>
      <c r="IE374" s="37"/>
      <c r="IF374" s="37"/>
      <c r="IG374" s="37"/>
      <c r="IH374" s="37"/>
    </row>
    <row r="375">
      <c r="A375" s="38" t="s">
        <v>722</v>
      </c>
      <c r="B375" s="39" t="s">
        <v>723</v>
      </c>
      <c r="C375" s="40"/>
      <c r="D375" s="41"/>
      <c r="E375" s="41"/>
      <c r="F375" s="42"/>
      <c r="G375" s="43">
        <f>SUM(G376:G386)</f>
        <v>0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</row>
    <row r="376">
      <c r="A376" s="51" t="s">
        <v>724</v>
      </c>
      <c r="B376" s="52" t="s">
        <v>725</v>
      </c>
      <c r="C376" s="53" t="s">
        <v>26</v>
      </c>
      <c r="D376" s="54">
        <v>10.0</v>
      </c>
      <c r="E376" s="54">
        <v>0.0</v>
      </c>
      <c r="F376" s="55">
        <v>35.0</v>
      </c>
      <c r="G376" s="55">
        <f t="shared" ref="G376:G386" si="36">F376*E376</f>
        <v>0</v>
      </c>
      <c r="H376" s="36"/>
      <c r="I376" s="36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  <c r="GU376" s="37"/>
      <c r="GV376" s="37"/>
      <c r="GW376" s="37"/>
      <c r="GX376" s="37"/>
      <c r="GY376" s="37"/>
      <c r="GZ376" s="37"/>
      <c r="HA376" s="37"/>
      <c r="HB376" s="37"/>
      <c r="HC376" s="37"/>
      <c r="HD376" s="37"/>
      <c r="HE376" s="37"/>
      <c r="HF376" s="37"/>
      <c r="HG376" s="37"/>
      <c r="HH376" s="37"/>
      <c r="HI376" s="37"/>
      <c r="HJ376" s="37"/>
      <c r="HK376" s="37"/>
      <c r="HL376" s="37"/>
      <c r="HM376" s="37"/>
      <c r="HN376" s="37"/>
      <c r="HO376" s="37"/>
      <c r="HP376" s="37"/>
      <c r="HQ376" s="37"/>
      <c r="HR376" s="37"/>
      <c r="HS376" s="37"/>
      <c r="HT376" s="37"/>
      <c r="HU376" s="37"/>
      <c r="HV376" s="37"/>
      <c r="HW376" s="37"/>
      <c r="HX376" s="37"/>
      <c r="HY376" s="37"/>
      <c r="HZ376" s="37"/>
      <c r="IA376" s="37"/>
      <c r="IB376" s="37"/>
      <c r="IC376" s="37"/>
      <c r="ID376" s="37"/>
      <c r="IE376" s="37"/>
      <c r="IF376" s="37"/>
      <c r="IG376" s="37"/>
      <c r="IH376" s="37"/>
    </row>
    <row r="377">
      <c r="A377" s="51" t="s">
        <v>726</v>
      </c>
      <c r="B377" s="52" t="s">
        <v>727</v>
      </c>
      <c r="C377" s="53" t="s">
        <v>6</v>
      </c>
      <c r="D377" s="54">
        <v>1.0</v>
      </c>
      <c r="E377" s="54">
        <v>0.0</v>
      </c>
      <c r="F377" s="55">
        <v>81.53</v>
      </c>
      <c r="G377" s="55">
        <f t="shared" si="36"/>
        <v>0</v>
      </c>
      <c r="H377" s="36"/>
      <c r="I377" s="36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  <c r="GU377" s="37"/>
      <c r="GV377" s="37"/>
      <c r="GW377" s="37"/>
      <c r="GX377" s="37"/>
      <c r="GY377" s="37"/>
      <c r="GZ377" s="37"/>
      <c r="HA377" s="37"/>
      <c r="HB377" s="37"/>
      <c r="HC377" s="37"/>
      <c r="HD377" s="37"/>
      <c r="HE377" s="37"/>
      <c r="HF377" s="37"/>
      <c r="HG377" s="37"/>
      <c r="HH377" s="37"/>
      <c r="HI377" s="37"/>
      <c r="HJ377" s="37"/>
      <c r="HK377" s="37"/>
      <c r="HL377" s="37"/>
      <c r="HM377" s="37"/>
      <c r="HN377" s="37"/>
      <c r="HO377" s="37"/>
      <c r="HP377" s="37"/>
      <c r="HQ377" s="37"/>
      <c r="HR377" s="37"/>
      <c r="HS377" s="37"/>
      <c r="HT377" s="37"/>
      <c r="HU377" s="37"/>
      <c r="HV377" s="37"/>
      <c r="HW377" s="37"/>
      <c r="HX377" s="37"/>
      <c r="HY377" s="37"/>
      <c r="HZ377" s="37"/>
      <c r="IA377" s="37"/>
      <c r="IB377" s="37"/>
      <c r="IC377" s="37"/>
      <c r="ID377" s="37"/>
      <c r="IE377" s="37"/>
      <c r="IF377" s="37"/>
      <c r="IG377" s="37"/>
      <c r="IH377" s="37"/>
    </row>
    <row r="378">
      <c r="A378" s="51" t="s">
        <v>728</v>
      </c>
      <c r="B378" s="52" t="s">
        <v>729</v>
      </c>
      <c r="C378" s="53" t="s">
        <v>6</v>
      </c>
      <c r="D378" s="54">
        <v>3.0</v>
      </c>
      <c r="E378" s="54">
        <v>0.0</v>
      </c>
      <c r="F378" s="55">
        <v>25.84</v>
      </c>
      <c r="G378" s="55">
        <f t="shared" si="36"/>
        <v>0</v>
      </c>
      <c r="H378" s="36"/>
      <c r="I378" s="36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  <c r="GU378" s="37"/>
      <c r="GV378" s="37"/>
      <c r="GW378" s="37"/>
      <c r="GX378" s="37"/>
      <c r="GY378" s="37"/>
      <c r="GZ378" s="37"/>
      <c r="HA378" s="37"/>
      <c r="HB378" s="37"/>
      <c r="HC378" s="37"/>
      <c r="HD378" s="37"/>
      <c r="HE378" s="37"/>
      <c r="HF378" s="37"/>
      <c r="HG378" s="37"/>
      <c r="HH378" s="37"/>
      <c r="HI378" s="37"/>
      <c r="HJ378" s="37"/>
      <c r="HK378" s="37"/>
      <c r="HL378" s="37"/>
      <c r="HM378" s="37"/>
      <c r="HN378" s="37"/>
      <c r="HO378" s="37"/>
      <c r="HP378" s="37"/>
      <c r="HQ378" s="37"/>
      <c r="HR378" s="37"/>
      <c r="HS378" s="37"/>
      <c r="HT378" s="37"/>
      <c r="HU378" s="37"/>
      <c r="HV378" s="37"/>
      <c r="HW378" s="37"/>
      <c r="HX378" s="37"/>
      <c r="HY378" s="37"/>
      <c r="HZ378" s="37"/>
      <c r="IA378" s="37"/>
      <c r="IB378" s="37"/>
      <c r="IC378" s="37"/>
      <c r="ID378" s="37"/>
      <c r="IE378" s="37"/>
      <c r="IF378" s="37"/>
      <c r="IG378" s="37"/>
      <c r="IH378" s="37"/>
    </row>
    <row r="379">
      <c r="A379" s="51" t="s">
        <v>730</v>
      </c>
      <c r="B379" s="52" t="s">
        <v>731</v>
      </c>
      <c r="C379" s="53" t="s">
        <v>6</v>
      </c>
      <c r="D379" s="54">
        <v>1.0</v>
      </c>
      <c r="E379" s="54">
        <v>0.0</v>
      </c>
      <c r="F379" s="55">
        <v>49.92</v>
      </c>
      <c r="G379" s="55">
        <f t="shared" si="36"/>
        <v>0</v>
      </c>
      <c r="H379" s="36"/>
      <c r="I379" s="36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  <c r="HI379" s="37"/>
      <c r="HJ379" s="37"/>
      <c r="HK379" s="37"/>
      <c r="HL379" s="37"/>
      <c r="HM379" s="37"/>
      <c r="HN379" s="37"/>
      <c r="HO379" s="37"/>
      <c r="HP379" s="37"/>
      <c r="HQ379" s="37"/>
      <c r="HR379" s="37"/>
      <c r="HS379" s="37"/>
      <c r="HT379" s="37"/>
      <c r="HU379" s="37"/>
      <c r="HV379" s="37"/>
      <c r="HW379" s="37"/>
      <c r="HX379" s="37"/>
      <c r="HY379" s="37"/>
      <c r="HZ379" s="37"/>
      <c r="IA379" s="37"/>
      <c r="IB379" s="37"/>
      <c r="IC379" s="37"/>
      <c r="ID379" s="37"/>
      <c r="IE379" s="37"/>
      <c r="IF379" s="37"/>
      <c r="IG379" s="37"/>
      <c r="IH379" s="37"/>
    </row>
    <row r="380">
      <c r="A380" s="51" t="s">
        <v>732</v>
      </c>
      <c r="B380" s="52" t="s">
        <v>733</v>
      </c>
      <c r="C380" s="53" t="s">
        <v>6</v>
      </c>
      <c r="D380" s="54">
        <v>2.0</v>
      </c>
      <c r="E380" s="54">
        <v>0.0</v>
      </c>
      <c r="F380" s="55">
        <v>52.19</v>
      </c>
      <c r="G380" s="55">
        <f t="shared" si="36"/>
        <v>0</v>
      </c>
      <c r="H380" s="36"/>
      <c r="I380" s="36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  <c r="HI380" s="37"/>
      <c r="HJ380" s="37"/>
      <c r="HK380" s="37"/>
      <c r="HL380" s="37"/>
      <c r="HM380" s="37"/>
      <c r="HN380" s="37"/>
      <c r="HO380" s="37"/>
      <c r="HP380" s="37"/>
      <c r="HQ380" s="37"/>
      <c r="HR380" s="37"/>
      <c r="HS380" s="37"/>
      <c r="HT380" s="37"/>
      <c r="HU380" s="37"/>
      <c r="HV380" s="37"/>
      <c r="HW380" s="37"/>
      <c r="HX380" s="37"/>
      <c r="HY380" s="37"/>
      <c r="HZ380" s="37"/>
      <c r="IA380" s="37"/>
      <c r="IB380" s="37"/>
      <c r="IC380" s="37"/>
      <c r="ID380" s="37"/>
      <c r="IE380" s="37"/>
      <c r="IF380" s="37"/>
      <c r="IG380" s="37"/>
      <c r="IH380" s="37"/>
    </row>
    <row r="381">
      <c r="A381" s="51" t="s">
        <v>734</v>
      </c>
      <c r="B381" s="52" t="s">
        <v>735</v>
      </c>
      <c r="C381" s="53" t="s">
        <v>6</v>
      </c>
      <c r="D381" s="54">
        <v>4.0</v>
      </c>
      <c r="E381" s="54">
        <v>0.0</v>
      </c>
      <c r="F381" s="55">
        <v>34.65</v>
      </c>
      <c r="G381" s="55">
        <f t="shared" si="36"/>
        <v>0</v>
      </c>
      <c r="H381" s="36"/>
      <c r="I381" s="36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  <c r="GJ381" s="37"/>
      <c r="GK381" s="37"/>
      <c r="GL381" s="37"/>
      <c r="GM381" s="37"/>
      <c r="GN381" s="37"/>
      <c r="GO381" s="37"/>
      <c r="GP381" s="37"/>
      <c r="GQ381" s="37"/>
      <c r="GR381" s="37"/>
      <c r="GS381" s="37"/>
      <c r="GT381" s="37"/>
      <c r="GU381" s="37"/>
      <c r="GV381" s="37"/>
      <c r="GW381" s="37"/>
      <c r="GX381" s="37"/>
      <c r="GY381" s="37"/>
      <c r="GZ381" s="37"/>
      <c r="HA381" s="37"/>
      <c r="HB381" s="37"/>
      <c r="HC381" s="37"/>
      <c r="HD381" s="37"/>
      <c r="HE381" s="37"/>
      <c r="HF381" s="37"/>
      <c r="HG381" s="37"/>
      <c r="HH381" s="37"/>
      <c r="HI381" s="37"/>
      <c r="HJ381" s="37"/>
      <c r="HK381" s="37"/>
      <c r="HL381" s="37"/>
      <c r="HM381" s="37"/>
      <c r="HN381" s="37"/>
      <c r="HO381" s="37"/>
      <c r="HP381" s="37"/>
      <c r="HQ381" s="37"/>
      <c r="HR381" s="37"/>
      <c r="HS381" s="37"/>
      <c r="HT381" s="37"/>
      <c r="HU381" s="37"/>
      <c r="HV381" s="37"/>
      <c r="HW381" s="37"/>
      <c r="HX381" s="37"/>
      <c r="HY381" s="37"/>
      <c r="HZ381" s="37"/>
      <c r="IA381" s="37"/>
      <c r="IB381" s="37"/>
      <c r="IC381" s="37"/>
      <c r="ID381" s="37"/>
      <c r="IE381" s="37"/>
      <c r="IF381" s="37"/>
      <c r="IG381" s="37"/>
      <c r="IH381" s="37"/>
    </row>
    <row r="382">
      <c r="A382" s="51" t="s">
        <v>736</v>
      </c>
      <c r="B382" s="52" t="s">
        <v>737</v>
      </c>
      <c r="C382" s="53" t="s">
        <v>6</v>
      </c>
      <c r="D382" s="54">
        <v>3.0</v>
      </c>
      <c r="E382" s="54">
        <v>0.0</v>
      </c>
      <c r="F382" s="55">
        <v>46.22</v>
      </c>
      <c r="G382" s="55">
        <f t="shared" si="36"/>
        <v>0</v>
      </c>
      <c r="H382" s="36"/>
      <c r="I382" s="36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  <c r="GJ382" s="37"/>
      <c r="GK382" s="37"/>
      <c r="GL382" s="37"/>
      <c r="GM382" s="37"/>
      <c r="GN382" s="37"/>
      <c r="GO382" s="37"/>
      <c r="GP382" s="37"/>
      <c r="GQ382" s="37"/>
      <c r="GR382" s="37"/>
      <c r="GS382" s="37"/>
      <c r="GT382" s="37"/>
      <c r="GU382" s="37"/>
      <c r="GV382" s="37"/>
      <c r="GW382" s="37"/>
      <c r="GX382" s="37"/>
      <c r="GY382" s="37"/>
      <c r="GZ382" s="37"/>
      <c r="HA382" s="37"/>
      <c r="HB382" s="37"/>
      <c r="HC382" s="37"/>
      <c r="HD382" s="37"/>
      <c r="HE382" s="37"/>
      <c r="HF382" s="37"/>
      <c r="HG382" s="37"/>
      <c r="HH382" s="37"/>
      <c r="HI382" s="37"/>
      <c r="HJ382" s="37"/>
      <c r="HK382" s="37"/>
      <c r="HL382" s="37"/>
      <c r="HM382" s="37"/>
      <c r="HN382" s="37"/>
      <c r="HO382" s="37"/>
      <c r="HP382" s="37"/>
      <c r="HQ382" s="37"/>
      <c r="HR382" s="37"/>
      <c r="HS382" s="37"/>
      <c r="HT382" s="37"/>
      <c r="HU382" s="37"/>
      <c r="HV382" s="37"/>
      <c r="HW382" s="37"/>
      <c r="HX382" s="37"/>
      <c r="HY382" s="37"/>
      <c r="HZ382" s="37"/>
      <c r="IA382" s="37"/>
      <c r="IB382" s="37"/>
      <c r="IC382" s="37"/>
      <c r="ID382" s="37"/>
      <c r="IE382" s="37"/>
      <c r="IF382" s="37"/>
      <c r="IG382" s="37"/>
      <c r="IH382" s="37"/>
    </row>
    <row r="383">
      <c r="A383" s="51" t="s">
        <v>738</v>
      </c>
      <c r="B383" s="52" t="s">
        <v>739</v>
      </c>
      <c r="C383" s="53" t="s">
        <v>6</v>
      </c>
      <c r="D383" s="54">
        <v>2.0</v>
      </c>
      <c r="E383" s="54">
        <v>0.0</v>
      </c>
      <c r="F383" s="55">
        <v>77.96</v>
      </c>
      <c r="G383" s="55">
        <f t="shared" si="36"/>
        <v>0</v>
      </c>
      <c r="H383" s="36"/>
      <c r="I383" s="36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  <c r="GJ383" s="37"/>
      <c r="GK383" s="37"/>
      <c r="GL383" s="37"/>
      <c r="GM383" s="37"/>
      <c r="GN383" s="37"/>
      <c r="GO383" s="37"/>
      <c r="GP383" s="37"/>
      <c r="GQ383" s="37"/>
      <c r="GR383" s="37"/>
      <c r="GS383" s="37"/>
      <c r="GT383" s="37"/>
      <c r="GU383" s="37"/>
      <c r="GV383" s="37"/>
      <c r="GW383" s="37"/>
      <c r="GX383" s="37"/>
      <c r="GY383" s="37"/>
      <c r="GZ383" s="37"/>
      <c r="HA383" s="37"/>
      <c r="HB383" s="37"/>
      <c r="HC383" s="37"/>
      <c r="HD383" s="37"/>
      <c r="HE383" s="37"/>
      <c r="HF383" s="37"/>
      <c r="HG383" s="37"/>
      <c r="HH383" s="37"/>
      <c r="HI383" s="37"/>
      <c r="HJ383" s="37"/>
      <c r="HK383" s="37"/>
      <c r="HL383" s="37"/>
      <c r="HM383" s="37"/>
      <c r="HN383" s="37"/>
      <c r="HO383" s="37"/>
      <c r="HP383" s="37"/>
      <c r="HQ383" s="37"/>
      <c r="HR383" s="37"/>
      <c r="HS383" s="37"/>
      <c r="HT383" s="37"/>
      <c r="HU383" s="37"/>
      <c r="HV383" s="37"/>
      <c r="HW383" s="37"/>
      <c r="HX383" s="37"/>
      <c r="HY383" s="37"/>
      <c r="HZ383" s="37"/>
      <c r="IA383" s="37"/>
      <c r="IB383" s="37"/>
      <c r="IC383" s="37"/>
      <c r="ID383" s="37"/>
      <c r="IE383" s="37"/>
      <c r="IF383" s="37"/>
      <c r="IG383" s="37"/>
      <c r="IH383" s="37"/>
    </row>
    <row r="384">
      <c r="A384" s="51" t="s">
        <v>740</v>
      </c>
      <c r="B384" s="52" t="s">
        <v>741</v>
      </c>
      <c r="C384" s="53" t="s">
        <v>6</v>
      </c>
      <c r="D384" s="54">
        <v>5.0</v>
      </c>
      <c r="E384" s="54">
        <v>0.0</v>
      </c>
      <c r="F384" s="55">
        <v>34.03</v>
      </c>
      <c r="G384" s="55">
        <f t="shared" si="36"/>
        <v>0</v>
      </c>
      <c r="H384" s="36"/>
      <c r="I384" s="36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  <c r="GJ384" s="37"/>
      <c r="GK384" s="37"/>
      <c r="GL384" s="37"/>
      <c r="GM384" s="37"/>
      <c r="GN384" s="37"/>
      <c r="GO384" s="37"/>
      <c r="GP384" s="37"/>
      <c r="GQ384" s="37"/>
      <c r="GR384" s="37"/>
      <c r="GS384" s="37"/>
      <c r="GT384" s="37"/>
      <c r="GU384" s="37"/>
      <c r="GV384" s="37"/>
      <c r="GW384" s="37"/>
      <c r="GX384" s="37"/>
      <c r="GY384" s="37"/>
      <c r="GZ384" s="37"/>
      <c r="HA384" s="37"/>
      <c r="HB384" s="37"/>
      <c r="HC384" s="37"/>
      <c r="HD384" s="37"/>
      <c r="HE384" s="37"/>
      <c r="HF384" s="37"/>
      <c r="HG384" s="37"/>
      <c r="HH384" s="37"/>
      <c r="HI384" s="37"/>
      <c r="HJ384" s="37"/>
      <c r="HK384" s="37"/>
      <c r="HL384" s="37"/>
      <c r="HM384" s="37"/>
      <c r="HN384" s="37"/>
      <c r="HO384" s="37"/>
      <c r="HP384" s="37"/>
      <c r="HQ384" s="37"/>
      <c r="HR384" s="37"/>
      <c r="HS384" s="37"/>
      <c r="HT384" s="37"/>
      <c r="HU384" s="37"/>
      <c r="HV384" s="37"/>
      <c r="HW384" s="37"/>
      <c r="HX384" s="37"/>
      <c r="HY384" s="37"/>
      <c r="HZ384" s="37"/>
      <c r="IA384" s="37"/>
      <c r="IB384" s="37"/>
      <c r="IC384" s="37"/>
      <c r="ID384" s="37"/>
      <c r="IE384" s="37"/>
      <c r="IF384" s="37"/>
      <c r="IG384" s="37"/>
      <c r="IH384" s="37"/>
    </row>
    <row r="385">
      <c r="A385" s="51" t="s">
        <v>742</v>
      </c>
      <c r="B385" s="52" t="s">
        <v>743</v>
      </c>
      <c r="C385" s="53" t="s">
        <v>6</v>
      </c>
      <c r="D385" s="54">
        <v>1.0</v>
      </c>
      <c r="E385" s="54">
        <v>0.0</v>
      </c>
      <c r="F385" s="55">
        <v>39.67</v>
      </c>
      <c r="G385" s="55">
        <f t="shared" si="36"/>
        <v>0</v>
      </c>
      <c r="H385" s="36"/>
      <c r="I385" s="36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  <c r="GJ385" s="37"/>
      <c r="GK385" s="37"/>
      <c r="GL385" s="37"/>
      <c r="GM385" s="37"/>
      <c r="GN385" s="37"/>
      <c r="GO385" s="37"/>
      <c r="GP385" s="37"/>
      <c r="GQ385" s="37"/>
      <c r="GR385" s="37"/>
      <c r="GS385" s="37"/>
      <c r="GT385" s="37"/>
      <c r="GU385" s="37"/>
      <c r="GV385" s="37"/>
      <c r="GW385" s="37"/>
      <c r="GX385" s="37"/>
      <c r="GY385" s="37"/>
      <c r="GZ385" s="37"/>
      <c r="HA385" s="37"/>
      <c r="HB385" s="37"/>
      <c r="HC385" s="37"/>
      <c r="HD385" s="37"/>
      <c r="HE385" s="37"/>
      <c r="HF385" s="37"/>
      <c r="HG385" s="37"/>
      <c r="HH385" s="37"/>
      <c r="HI385" s="37"/>
      <c r="HJ385" s="37"/>
      <c r="HK385" s="37"/>
      <c r="HL385" s="37"/>
      <c r="HM385" s="37"/>
      <c r="HN385" s="37"/>
      <c r="HO385" s="37"/>
      <c r="HP385" s="37"/>
      <c r="HQ385" s="37"/>
      <c r="HR385" s="37"/>
      <c r="HS385" s="37"/>
      <c r="HT385" s="37"/>
      <c r="HU385" s="37"/>
      <c r="HV385" s="37"/>
      <c r="HW385" s="37"/>
      <c r="HX385" s="37"/>
      <c r="HY385" s="37"/>
      <c r="HZ385" s="37"/>
      <c r="IA385" s="37"/>
      <c r="IB385" s="37"/>
      <c r="IC385" s="37"/>
      <c r="ID385" s="37"/>
      <c r="IE385" s="37"/>
      <c r="IF385" s="37"/>
      <c r="IG385" s="37"/>
      <c r="IH385" s="37"/>
    </row>
    <row r="386">
      <c r="A386" s="51" t="s">
        <v>744</v>
      </c>
      <c r="B386" s="52" t="s">
        <v>745</v>
      </c>
      <c r="C386" s="53" t="s">
        <v>6</v>
      </c>
      <c r="D386" s="54">
        <v>2.0</v>
      </c>
      <c r="E386" s="54">
        <v>0.0</v>
      </c>
      <c r="F386" s="55">
        <v>11.63</v>
      </c>
      <c r="G386" s="55">
        <f t="shared" si="36"/>
        <v>0</v>
      </c>
      <c r="H386" s="36"/>
      <c r="I386" s="36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  <c r="GJ386" s="37"/>
      <c r="GK386" s="37"/>
      <c r="GL386" s="37"/>
      <c r="GM386" s="37"/>
      <c r="GN386" s="37"/>
      <c r="GO386" s="37"/>
      <c r="GP386" s="37"/>
      <c r="GQ386" s="37"/>
      <c r="GR386" s="37"/>
      <c r="GS386" s="37"/>
      <c r="GT386" s="37"/>
      <c r="GU386" s="37"/>
      <c r="GV386" s="37"/>
      <c r="GW386" s="37"/>
      <c r="GX386" s="37"/>
      <c r="GY386" s="37"/>
      <c r="GZ386" s="37"/>
      <c r="HA386" s="37"/>
      <c r="HB386" s="37"/>
      <c r="HC386" s="37"/>
      <c r="HD386" s="37"/>
      <c r="HE386" s="37"/>
      <c r="HF386" s="37"/>
      <c r="HG386" s="37"/>
      <c r="HH386" s="37"/>
      <c r="HI386" s="37"/>
      <c r="HJ386" s="37"/>
      <c r="HK386" s="37"/>
      <c r="HL386" s="37"/>
      <c r="HM386" s="37"/>
      <c r="HN386" s="37"/>
      <c r="HO386" s="37"/>
      <c r="HP386" s="37"/>
      <c r="HQ386" s="37"/>
      <c r="HR386" s="37"/>
      <c r="HS386" s="37"/>
      <c r="HT386" s="37"/>
      <c r="HU386" s="37"/>
      <c r="HV386" s="37"/>
      <c r="HW386" s="37"/>
      <c r="HX386" s="37"/>
      <c r="HY386" s="37"/>
      <c r="HZ386" s="37"/>
      <c r="IA386" s="37"/>
      <c r="IB386" s="37"/>
      <c r="IC386" s="37"/>
      <c r="ID386" s="37"/>
      <c r="IE386" s="37"/>
      <c r="IF386" s="37"/>
      <c r="IG386" s="37"/>
      <c r="IH386" s="37"/>
    </row>
    <row r="387">
      <c r="A387" s="131" t="s">
        <v>746</v>
      </c>
      <c r="B387" s="2"/>
      <c r="C387" s="2"/>
      <c r="D387" s="2"/>
      <c r="E387" s="2"/>
      <c r="F387" s="12"/>
      <c r="G387" s="132">
        <f>ROUNDDOWN(G10+G12+G37+G76+G80+G89+G121+G222+G262+G275+G291+G305+G312+G333+G336+G351+G363+G370+G375+G354,2)</f>
        <v>1526576.57</v>
      </c>
      <c r="H387" s="3"/>
      <c r="I387" s="3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  <c r="FT387" s="48"/>
      <c r="FU387" s="48"/>
      <c r="FV387" s="48"/>
      <c r="FW387" s="48"/>
      <c r="FX387" s="48"/>
      <c r="FY387" s="48"/>
      <c r="FZ387" s="48"/>
      <c r="GA387" s="48"/>
      <c r="GB387" s="48"/>
      <c r="GC387" s="48"/>
      <c r="GD387" s="48"/>
      <c r="GE387" s="48"/>
      <c r="GF387" s="48"/>
      <c r="GG387" s="48"/>
      <c r="GH387" s="48"/>
      <c r="GI387" s="48"/>
      <c r="GJ387" s="48"/>
      <c r="GK387" s="48"/>
      <c r="GL387" s="48"/>
      <c r="GM387" s="48"/>
      <c r="GN387" s="48"/>
      <c r="GO387" s="48"/>
      <c r="GP387" s="48"/>
      <c r="GQ387" s="48"/>
      <c r="GR387" s="48"/>
      <c r="GS387" s="48"/>
      <c r="GT387" s="48"/>
      <c r="GU387" s="48"/>
      <c r="GV387" s="48"/>
      <c r="GW387" s="48"/>
      <c r="GX387" s="48"/>
      <c r="GY387" s="48"/>
      <c r="GZ387" s="48"/>
      <c r="HA387" s="48"/>
      <c r="HB387" s="48"/>
      <c r="HC387" s="48"/>
      <c r="HD387" s="48"/>
      <c r="HE387" s="48"/>
      <c r="HF387" s="48"/>
      <c r="HG387" s="48"/>
      <c r="HH387" s="48"/>
      <c r="HI387" s="48"/>
      <c r="HJ387" s="48"/>
      <c r="HK387" s="48"/>
      <c r="HL387" s="48"/>
      <c r="HM387" s="48"/>
      <c r="HN387" s="48"/>
      <c r="HO387" s="48"/>
      <c r="HP387" s="48"/>
      <c r="HQ387" s="48"/>
      <c r="HR387" s="48"/>
      <c r="HS387" s="48"/>
      <c r="HT387" s="48"/>
      <c r="HU387" s="48"/>
      <c r="HV387" s="48"/>
      <c r="HW387" s="48"/>
      <c r="HX387" s="48"/>
      <c r="HY387" s="48"/>
      <c r="HZ387" s="48"/>
      <c r="IA387" s="48"/>
      <c r="IB387" s="48"/>
      <c r="IC387" s="48"/>
      <c r="ID387" s="48"/>
      <c r="IE387" s="48"/>
      <c r="IF387" s="48"/>
      <c r="IG387" s="48"/>
      <c r="IH387" s="48"/>
    </row>
    <row r="388">
      <c r="A388" s="133"/>
      <c r="B388" s="3"/>
      <c r="C388" s="3"/>
      <c r="D388" s="134"/>
      <c r="E388" s="135"/>
      <c r="F388" s="136"/>
      <c r="G388" s="13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</row>
    <row r="389">
      <c r="A389" s="133"/>
      <c r="B389" s="3"/>
      <c r="C389" s="3"/>
      <c r="D389" s="134"/>
      <c r="E389" s="135"/>
      <c r="F389" s="136"/>
      <c r="G389" s="136">
        <f>1434896.36+91680.21</f>
        <v>1526576.57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</row>
    <row r="390">
      <c r="A390" s="133"/>
      <c r="B390" s="3"/>
      <c r="C390" s="3"/>
      <c r="D390" s="134"/>
      <c r="E390" s="135"/>
      <c r="F390" s="136"/>
      <c r="G390" s="13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</row>
    <row r="391">
      <c r="A391" s="133"/>
      <c r="B391" s="3"/>
      <c r="C391" s="3"/>
      <c r="D391" s="134"/>
      <c r="E391" s="135"/>
      <c r="F391" s="136"/>
      <c r="G391" s="13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</row>
    <row r="392">
      <c r="A392" s="133"/>
      <c r="B392" s="3"/>
      <c r="C392" s="3"/>
      <c r="D392" s="134"/>
      <c r="E392" s="135"/>
      <c r="F392" s="136"/>
      <c r="G392" s="13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</row>
    <row r="393">
      <c r="A393" s="133"/>
      <c r="B393" s="3"/>
      <c r="C393" s="3"/>
      <c r="D393" s="134"/>
      <c r="E393" s="135"/>
      <c r="F393" s="136"/>
      <c r="G393" s="13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</row>
    <row r="394">
      <c r="A394" s="133"/>
      <c r="B394" s="3"/>
      <c r="C394" s="3"/>
      <c r="D394" s="134"/>
      <c r="E394" s="135"/>
      <c r="F394" s="136"/>
      <c r="G394" s="13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</row>
    <row r="395">
      <c r="A395" s="133"/>
      <c r="B395" s="3"/>
      <c r="C395" s="3"/>
      <c r="D395" s="134"/>
      <c r="E395" s="135"/>
      <c r="F395" s="136"/>
      <c r="G395" s="13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</row>
    <row r="396">
      <c r="A396" s="133"/>
      <c r="B396" s="3"/>
      <c r="C396" s="3"/>
      <c r="D396" s="134"/>
      <c r="E396" s="135"/>
      <c r="F396" s="136"/>
      <c r="G396" s="13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</row>
    <row r="397">
      <c r="D397" s="138"/>
      <c r="E397" s="139"/>
      <c r="F397" s="140"/>
      <c r="G397" s="140"/>
    </row>
    <row r="398">
      <c r="D398" s="138"/>
      <c r="E398" s="139"/>
      <c r="F398" s="140"/>
      <c r="G398" s="140"/>
    </row>
    <row r="399">
      <c r="D399" s="138"/>
      <c r="E399" s="139"/>
      <c r="F399" s="140"/>
      <c r="G399" s="140"/>
    </row>
    <row r="400">
      <c r="D400" s="138"/>
      <c r="E400" s="139"/>
      <c r="F400" s="140"/>
      <c r="G400" s="140"/>
    </row>
    <row r="401">
      <c r="D401" s="138"/>
      <c r="E401" s="139"/>
      <c r="F401" s="140"/>
      <c r="G401" s="140"/>
    </row>
    <row r="402">
      <c r="D402" s="138"/>
      <c r="E402" s="139"/>
      <c r="F402" s="140"/>
      <c r="G402" s="140"/>
    </row>
    <row r="403">
      <c r="D403" s="138"/>
      <c r="E403" s="139"/>
      <c r="F403" s="140"/>
      <c r="G403" s="140"/>
    </row>
    <row r="404">
      <c r="D404" s="138"/>
      <c r="E404" s="139"/>
      <c r="F404" s="140"/>
      <c r="G404" s="140"/>
    </row>
    <row r="405">
      <c r="D405" s="138"/>
      <c r="E405" s="139"/>
      <c r="F405" s="140"/>
      <c r="G405" s="140"/>
    </row>
    <row r="406">
      <c r="D406" s="138"/>
      <c r="E406" s="139"/>
      <c r="F406" s="140"/>
      <c r="G406" s="140"/>
    </row>
    <row r="407">
      <c r="D407" s="138"/>
      <c r="E407" s="139"/>
      <c r="F407" s="140"/>
      <c r="G407" s="140"/>
    </row>
    <row r="408">
      <c r="D408" s="138"/>
      <c r="E408" s="139"/>
      <c r="F408" s="140"/>
      <c r="G408" s="140"/>
    </row>
    <row r="409">
      <c r="D409" s="138"/>
      <c r="E409" s="139"/>
      <c r="F409" s="140"/>
      <c r="G409" s="140"/>
    </row>
    <row r="410">
      <c r="D410" s="138"/>
      <c r="E410" s="139"/>
      <c r="F410" s="140"/>
      <c r="G410" s="140"/>
    </row>
    <row r="411">
      <c r="D411" s="138"/>
      <c r="E411" s="139"/>
      <c r="F411" s="140"/>
      <c r="G411" s="140"/>
    </row>
    <row r="412">
      <c r="D412" s="138"/>
      <c r="E412" s="139"/>
      <c r="F412" s="140"/>
      <c r="G412" s="140"/>
    </row>
    <row r="413">
      <c r="D413" s="138"/>
      <c r="E413" s="139"/>
      <c r="F413" s="140"/>
      <c r="G413" s="140"/>
    </row>
    <row r="414">
      <c r="D414" s="138"/>
      <c r="E414" s="139"/>
      <c r="F414" s="140"/>
      <c r="G414" s="140"/>
    </row>
    <row r="415">
      <c r="D415" s="138"/>
      <c r="E415" s="139"/>
      <c r="F415" s="140"/>
      <c r="G415" s="140"/>
    </row>
    <row r="416">
      <c r="D416" s="138"/>
      <c r="E416" s="139"/>
      <c r="F416" s="140"/>
      <c r="G416" s="140"/>
    </row>
    <row r="417">
      <c r="D417" s="138"/>
      <c r="E417" s="139"/>
      <c r="F417" s="140"/>
      <c r="G417" s="140"/>
    </row>
    <row r="418">
      <c r="D418" s="138"/>
      <c r="E418" s="139"/>
      <c r="F418" s="140"/>
      <c r="G418" s="140"/>
    </row>
    <row r="419">
      <c r="D419" s="138"/>
      <c r="E419" s="139"/>
      <c r="F419" s="140"/>
      <c r="G419" s="140"/>
    </row>
    <row r="420">
      <c r="D420" s="138"/>
      <c r="E420" s="139"/>
      <c r="F420" s="140"/>
      <c r="G420" s="140"/>
    </row>
    <row r="421">
      <c r="D421" s="138"/>
      <c r="E421" s="139"/>
      <c r="F421" s="140"/>
      <c r="G421" s="140"/>
    </row>
    <row r="422">
      <c r="D422" s="138"/>
      <c r="E422" s="139"/>
      <c r="F422" s="140"/>
      <c r="G422" s="140"/>
    </row>
    <row r="423">
      <c r="D423" s="138"/>
      <c r="E423" s="139"/>
      <c r="F423" s="140"/>
      <c r="G423" s="140"/>
    </row>
    <row r="424">
      <c r="D424" s="138"/>
      <c r="E424" s="139"/>
      <c r="F424" s="140"/>
      <c r="G424" s="140"/>
    </row>
    <row r="425">
      <c r="D425" s="138"/>
      <c r="E425" s="139"/>
      <c r="F425" s="140"/>
      <c r="G425" s="140"/>
    </row>
    <row r="426">
      <c r="D426" s="138"/>
      <c r="E426" s="139"/>
      <c r="F426" s="140"/>
      <c r="G426" s="140"/>
    </row>
    <row r="427">
      <c r="D427" s="138"/>
      <c r="E427" s="139"/>
      <c r="F427" s="140"/>
      <c r="G427" s="140"/>
    </row>
    <row r="428">
      <c r="D428" s="138"/>
      <c r="E428" s="139"/>
      <c r="F428" s="140"/>
      <c r="G428" s="140"/>
    </row>
    <row r="429">
      <c r="D429" s="138"/>
      <c r="E429" s="139"/>
      <c r="F429" s="140"/>
      <c r="G429" s="140"/>
    </row>
    <row r="430">
      <c r="D430" s="138"/>
      <c r="E430" s="139"/>
      <c r="F430" s="140"/>
      <c r="G430" s="140"/>
    </row>
    <row r="431">
      <c r="D431" s="138"/>
      <c r="E431" s="139"/>
      <c r="F431" s="140"/>
      <c r="G431" s="140"/>
    </row>
    <row r="432">
      <c r="D432" s="138"/>
      <c r="E432" s="139"/>
      <c r="F432" s="140"/>
      <c r="G432" s="140"/>
    </row>
    <row r="433">
      <c r="D433" s="138"/>
      <c r="E433" s="139"/>
      <c r="F433" s="140"/>
      <c r="G433" s="140"/>
    </row>
    <row r="434">
      <c r="D434" s="138"/>
      <c r="E434" s="139"/>
      <c r="F434" s="140"/>
      <c r="G434" s="140"/>
    </row>
    <row r="435">
      <c r="D435" s="138"/>
      <c r="E435" s="139"/>
      <c r="F435" s="140"/>
      <c r="G435" s="140"/>
    </row>
    <row r="436">
      <c r="D436" s="138"/>
      <c r="E436" s="139"/>
      <c r="F436" s="140"/>
      <c r="G436" s="140"/>
    </row>
    <row r="437">
      <c r="D437" s="138"/>
      <c r="E437" s="139"/>
      <c r="F437" s="140"/>
      <c r="G437" s="140"/>
    </row>
    <row r="438">
      <c r="D438" s="138"/>
      <c r="E438" s="139"/>
      <c r="F438" s="140"/>
      <c r="G438" s="140"/>
    </row>
    <row r="439">
      <c r="D439" s="138"/>
      <c r="E439" s="139"/>
      <c r="F439" s="140"/>
      <c r="G439" s="140"/>
    </row>
    <row r="440">
      <c r="D440" s="138"/>
      <c r="E440" s="139"/>
      <c r="F440" s="140"/>
      <c r="G440" s="140"/>
    </row>
    <row r="441">
      <c r="D441" s="138"/>
      <c r="E441" s="139"/>
      <c r="F441" s="140"/>
      <c r="G441" s="140"/>
    </row>
    <row r="442">
      <c r="D442" s="138"/>
      <c r="E442" s="139"/>
      <c r="F442" s="140"/>
      <c r="G442" s="140"/>
    </row>
    <row r="443">
      <c r="D443" s="138"/>
      <c r="E443" s="139"/>
      <c r="F443" s="140"/>
      <c r="G443" s="140"/>
    </row>
    <row r="444">
      <c r="D444" s="138"/>
      <c r="E444" s="139"/>
      <c r="F444" s="140"/>
      <c r="G444" s="140"/>
    </row>
    <row r="445">
      <c r="D445" s="138"/>
      <c r="E445" s="139"/>
      <c r="F445" s="140"/>
      <c r="G445" s="140"/>
    </row>
    <row r="446">
      <c r="D446" s="138"/>
      <c r="E446" s="139"/>
      <c r="F446" s="140"/>
      <c r="G446" s="140"/>
    </row>
    <row r="447">
      <c r="D447" s="138"/>
      <c r="E447" s="139"/>
      <c r="F447" s="140"/>
      <c r="G447" s="140"/>
    </row>
    <row r="448">
      <c r="D448" s="138"/>
      <c r="E448" s="139"/>
      <c r="F448" s="140"/>
      <c r="G448" s="140"/>
    </row>
    <row r="449">
      <c r="D449" s="138"/>
      <c r="E449" s="139"/>
      <c r="F449" s="140"/>
      <c r="G449" s="140"/>
    </row>
    <row r="450">
      <c r="D450" s="138"/>
      <c r="E450" s="139"/>
      <c r="F450" s="140"/>
      <c r="G450" s="140"/>
    </row>
    <row r="451">
      <c r="D451" s="138"/>
      <c r="E451" s="139"/>
      <c r="F451" s="140"/>
      <c r="G451" s="140"/>
    </row>
    <row r="452">
      <c r="D452" s="138"/>
      <c r="E452" s="139"/>
      <c r="F452" s="140"/>
      <c r="G452" s="140"/>
    </row>
    <row r="453">
      <c r="D453" s="138"/>
      <c r="E453" s="139"/>
      <c r="F453" s="140"/>
      <c r="G453" s="140"/>
    </row>
    <row r="454">
      <c r="D454" s="138"/>
      <c r="E454" s="139"/>
      <c r="F454" s="140"/>
      <c r="G454" s="140"/>
    </row>
    <row r="455">
      <c r="D455" s="138"/>
      <c r="E455" s="139"/>
      <c r="F455" s="140"/>
      <c r="G455" s="140"/>
    </row>
    <row r="456">
      <c r="D456" s="138"/>
      <c r="E456" s="139"/>
      <c r="F456" s="140"/>
      <c r="G456" s="140"/>
    </row>
    <row r="457">
      <c r="D457" s="138"/>
      <c r="E457" s="139"/>
      <c r="F457" s="140"/>
      <c r="G457" s="140"/>
    </row>
    <row r="458">
      <c r="D458" s="138"/>
      <c r="E458" s="139"/>
      <c r="F458" s="140"/>
      <c r="G458" s="140"/>
    </row>
    <row r="459">
      <c r="D459" s="138"/>
      <c r="E459" s="139"/>
      <c r="F459" s="140"/>
      <c r="G459" s="140"/>
    </row>
    <row r="460">
      <c r="D460" s="138"/>
      <c r="E460" s="139"/>
      <c r="F460" s="140"/>
      <c r="G460" s="140"/>
    </row>
    <row r="461">
      <c r="D461" s="138"/>
      <c r="E461" s="139"/>
      <c r="F461" s="140"/>
      <c r="G461" s="140"/>
    </row>
    <row r="462">
      <c r="D462" s="138"/>
      <c r="E462" s="139"/>
      <c r="F462" s="140"/>
      <c r="G462" s="140"/>
    </row>
    <row r="463">
      <c r="D463" s="138"/>
      <c r="E463" s="139"/>
      <c r="F463" s="140"/>
      <c r="G463" s="140"/>
    </row>
    <row r="464">
      <c r="D464" s="138"/>
      <c r="E464" s="139"/>
      <c r="F464" s="140"/>
      <c r="G464" s="140"/>
    </row>
    <row r="465">
      <c r="D465" s="138"/>
      <c r="E465" s="139"/>
      <c r="F465" s="140"/>
      <c r="G465" s="140"/>
    </row>
    <row r="466">
      <c r="D466" s="138"/>
      <c r="E466" s="139"/>
      <c r="F466" s="140"/>
      <c r="G466" s="140"/>
    </row>
    <row r="467">
      <c r="D467" s="138"/>
      <c r="E467" s="139"/>
      <c r="F467" s="140"/>
      <c r="G467" s="140"/>
    </row>
    <row r="468">
      <c r="D468" s="138"/>
      <c r="E468" s="139"/>
      <c r="F468" s="140"/>
      <c r="G468" s="140"/>
    </row>
    <row r="469">
      <c r="D469" s="138"/>
      <c r="E469" s="139"/>
      <c r="F469" s="140"/>
      <c r="G469" s="140"/>
    </row>
    <row r="470">
      <c r="D470" s="138"/>
      <c r="E470" s="139"/>
      <c r="F470" s="140"/>
      <c r="G470" s="140"/>
    </row>
    <row r="471">
      <c r="D471" s="138"/>
      <c r="E471" s="139"/>
      <c r="F471" s="140"/>
      <c r="G471" s="140"/>
    </row>
    <row r="472">
      <c r="D472" s="138"/>
      <c r="E472" s="139"/>
      <c r="F472" s="140"/>
      <c r="G472" s="140"/>
    </row>
    <row r="473">
      <c r="D473" s="138"/>
      <c r="E473" s="139"/>
      <c r="F473" s="140"/>
      <c r="G473" s="140"/>
    </row>
    <row r="474">
      <c r="D474" s="138"/>
      <c r="E474" s="139"/>
      <c r="F474" s="140"/>
      <c r="G474" s="140"/>
    </row>
    <row r="475">
      <c r="D475" s="138"/>
      <c r="E475" s="139"/>
      <c r="F475" s="140"/>
      <c r="G475" s="140"/>
    </row>
    <row r="476">
      <c r="D476" s="138"/>
      <c r="E476" s="139"/>
      <c r="F476" s="140"/>
      <c r="G476" s="140"/>
    </row>
    <row r="477">
      <c r="D477" s="138"/>
      <c r="E477" s="139"/>
      <c r="F477" s="140"/>
      <c r="G477" s="140"/>
    </row>
    <row r="478">
      <c r="D478" s="138"/>
      <c r="E478" s="139"/>
      <c r="F478" s="140"/>
      <c r="G478" s="140"/>
    </row>
    <row r="479">
      <c r="D479" s="138"/>
      <c r="E479" s="139"/>
      <c r="F479" s="140"/>
      <c r="G479" s="140"/>
    </row>
    <row r="480">
      <c r="D480" s="138"/>
      <c r="E480" s="139"/>
      <c r="F480" s="140"/>
      <c r="G480" s="140"/>
    </row>
    <row r="481">
      <c r="D481" s="138"/>
      <c r="E481" s="139"/>
      <c r="F481" s="140"/>
      <c r="G481" s="140"/>
    </row>
    <row r="482">
      <c r="D482" s="138"/>
      <c r="E482" s="139"/>
      <c r="F482" s="140"/>
      <c r="G482" s="140"/>
    </row>
    <row r="483">
      <c r="D483" s="138"/>
      <c r="E483" s="139"/>
      <c r="F483" s="140"/>
      <c r="G483" s="140"/>
    </row>
    <row r="484">
      <c r="D484" s="138"/>
      <c r="E484" s="139"/>
      <c r="F484" s="140"/>
      <c r="G484" s="140"/>
    </row>
    <row r="485">
      <c r="D485" s="138"/>
      <c r="E485" s="139"/>
      <c r="F485" s="140"/>
      <c r="G485" s="140"/>
    </row>
    <row r="486">
      <c r="D486" s="138"/>
      <c r="E486" s="139"/>
      <c r="F486" s="140"/>
      <c r="G486" s="140"/>
    </row>
    <row r="487">
      <c r="D487" s="138"/>
      <c r="E487" s="139"/>
      <c r="F487" s="140"/>
      <c r="G487" s="140"/>
    </row>
    <row r="488">
      <c r="D488" s="138"/>
      <c r="E488" s="139"/>
      <c r="F488" s="140"/>
      <c r="G488" s="140"/>
    </row>
    <row r="489">
      <c r="D489" s="138"/>
      <c r="E489" s="139"/>
      <c r="F489" s="140"/>
      <c r="G489" s="140"/>
    </row>
    <row r="490">
      <c r="D490" s="138"/>
      <c r="E490" s="139"/>
      <c r="F490" s="140"/>
      <c r="G490" s="140"/>
    </row>
    <row r="491">
      <c r="D491" s="138"/>
      <c r="E491" s="139"/>
      <c r="F491" s="140"/>
      <c r="G491" s="140"/>
    </row>
    <row r="492">
      <c r="D492" s="138"/>
      <c r="E492" s="139"/>
      <c r="F492" s="140"/>
      <c r="G492" s="140"/>
    </row>
    <row r="493">
      <c r="D493" s="138"/>
      <c r="E493" s="139"/>
      <c r="F493" s="140"/>
      <c r="G493" s="140"/>
    </row>
    <row r="494">
      <c r="D494" s="138"/>
      <c r="E494" s="139"/>
      <c r="F494" s="140"/>
      <c r="G494" s="140"/>
    </row>
    <row r="495">
      <c r="D495" s="138"/>
      <c r="E495" s="139"/>
      <c r="F495" s="140"/>
      <c r="G495" s="140"/>
    </row>
    <row r="496">
      <c r="D496" s="138"/>
      <c r="E496" s="139"/>
      <c r="F496" s="140"/>
      <c r="G496" s="140"/>
    </row>
    <row r="497">
      <c r="D497" s="138"/>
      <c r="E497" s="139"/>
      <c r="F497" s="140"/>
      <c r="G497" s="140"/>
    </row>
    <row r="498">
      <c r="D498" s="138"/>
      <c r="E498" s="139"/>
      <c r="F498" s="140"/>
      <c r="G498" s="140"/>
    </row>
    <row r="499">
      <c r="D499" s="138"/>
      <c r="E499" s="139"/>
      <c r="F499" s="140"/>
      <c r="G499" s="140"/>
    </row>
    <row r="500">
      <c r="D500" s="138"/>
      <c r="E500" s="139"/>
      <c r="F500" s="140"/>
      <c r="G500" s="140"/>
    </row>
    <row r="501">
      <c r="D501" s="138"/>
      <c r="E501" s="139"/>
      <c r="F501" s="140"/>
      <c r="G501" s="140"/>
    </row>
    <row r="502">
      <c r="D502" s="138"/>
      <c r="E502" s="139"/>
      <c r="F502" s="140"/>
      <c r="G502" s="140"/>
    </row>
    <row r="503">
      <c r="D503" s="138"/>
      <c r="E503" s="139"/>
      <c r="F503" s="140"/>
      <c r="G503" s="140"/>
    </row>
    <row r="504">
      <c r="D504" s="138"/>
      <c r="E504" s="139"/>
      <c r="F504" s="140"/>
      <c r="G504" s="140"/>
    </row>
    <row r="505">
      <c r="D505" s="138"/>
      <c r="E505" s="139"/>
      <c r="F505" s="140"/>
      <c r="G505" s="140"/>
    </row>
    <row r="506">
      <c r="D506" s="138"/>
      <c r="E506" s="139"/>
      <c r="F506" s="140"/>
      <c r="G506" s="140"/>
    </row>
    <row r="507">
      <c r="D507" s="138"/>
      <c r="E507" s="139"/>
      <c r="F507" s="140"/>
      <c r="G507" s="140"/>
    </row>
    <row r="508">
      <c r="D508" s="138"/>
      <c r="E508" s="139"/>
      <c r="F508" s="140"/>
      <c r="G508" s="140"/>
    </row>
    <row r="509">
      <c r="D509" s="138"/>
      <c r="E509" s="139"/>
      <c r="F509" s="140"/>
      <c r="G509" s="140"/>
    </row>
    <row r="510">
      <c r="D510" s="138"/>
      <c r="E510" s="139"/>
      <c r="F510" s="140"/>
      <c r="G510" s="140"/>
    </row>
    <row r="511">
      <c r="D511" s="138"/>
      <c r="E511" s="139"/>
      <c r="F511" s="140"/>
      <c r="G511" s="140"/>
    </row>
    <row r="512">
      <c r="D512" s="138"/>
      <c r="E512" s="139"/>
      <c r="F512" s="140"/>
      <c r="G512" s="140"/>
    </row>
    <row r="513">
      <c r="D513" s="138"/>
      <c r="E513" s="139"/>
      <c r="F513" s="140"/>
      <c r="G513" s="140"/>
    </row>
    <row r="514">
      <c r="D514" s="138"/>
      <c r="E514" s="139"/>
      <c r="F514" s="140"/>
      <c r="G514" s="140"/>
    </row>
    <row r="515">
      <c r="D515" s="138"/>
      <c r="E515" s="139"/>
      <c r="F515" s="140"/>
      <c r="G515" s="140"/>
    </row>
    <row r="516">
      <c r="D516" s="138"/>
      <c r="E516" s="139"/>
      <c r="F516" s="140"/>
      <c r="G516" s="140"/>
    </row>
    <row r="517">
      <c r="D517" s="138"/>
      <c r="E517" s="139"/>
      <c r="F517" s="140"/>
      <c r="G517" s="140"/>
    </row>
    <row r="518">
      <c r="D518" s="138"/>
      <c r="E518" s="139"/>
      <c r="F518" s="140"/>
      <c r="G518" s="140"/>
    </row>
    <row r="519">
      <c r="D519" s="138"/>
      <c r="E519" s="139"/>
      <c r="F519" s="140"/>
      <c r="G519" s="140"/>
    </row>
    <row r="520">
      <c r="D520" s="138"/>
      <c r="E520" s="139"/>
      <c r="F520" s="140"/>
      <c r="G520" s="140"/>
    </row>
    <row r="521">
      <c r="D521" s="138"/>
      <c r="E521" s="139"/>
      <c r="F521" s="140"/>
      <c r="G521" s="140"/>
    </row>
    <row r="522">
      <c r="D522" s="138"/>
      <c r="E522" s="139"/>
      <c r="F522" s="140"/>
      <c r="G522" s="140"/>
    </row>
    <row r="523">
      <c r="D523" s="138"/>
      <c r="E523" s="139"/>
      <c r="F523" s="140"/>
      <c r="G523" s="140"/>
    </row>
    <row r="524">
      <c r="D524" s="138"/>
      <c r="E524" s="139"/>
      <c r="F524" s="140"/>
      <c r="G524" s="140"/>
    </row>
    <row r="525">
      <c r="D525" s="138"/>
      <c r="E525" s="139"/>
      <c r="F525" s="140"/>
      <c r="G525" s="140"/>
    </row>
    <row r="526">
      <c r="D526" s="138"/>
      <c r="E526" s="139"/>
      <c r="F526" s="140"/>
      <c r="G526" s="140"/>
    </row>
    <row r="527">
      <c r="D527" s="138"/>
      <c r="E527" s="139"/>
      <c r="F527" s="140"/>
      <c r="G527" s="140"/>
    </row>
    <row r="528">
      <c r="D528" s="138"/>
      <c r="E528" s="139"/>
      <c r="F528" s="140"/>
      <c r="G528" s="140"/>
    </row>
    <row r="529">
      <c r="D529" s="138"/>
      <c r="E529" s="139"/>
      <c r="F529" s="140"/>
      <c r="G529" s="140"/>
    </row>
    <row r="530">
      <c r="D530" s="138"/>
      <c r="E530" s="139"/>
      <c r="F530" s="140"/>
      <c r="G530" s="140"/>
    </row>
    <row r="531">
      <c r="D531" s="138"/>
      <c r="E531" s="139"/>
      <c r="F531" s="140"/>
      <c r="G531" s="140"/>
    </row>
    <row r="532">
      <c r="D532" s="138"/>
      <c r="E532" s="139"/>
      <c r="F532" s="140"/>
      <c r="G532" s="140"/>
    </row>
    <row r="533">
      <c r="D533" s="138"/>
      <c r="E533" s="139"/>
      <c r="F533" s="140"/>
      <c r="G533" s="140"/>
    </row>
    <row r="534">
      <c r="D534" s="138"/>
      <c r="E534" s="139"/>
      <c r="F534" s="140"/>
      <c r="G534" s="140"/>
    </row>
    <row r="535">
      <c r="D535" s="138"/>
      <c r="E535" s="139"/>
      <c r="F535" s="140"/>
      <c r="G535" s="140"/>
    </row>
    <row r="536">
      <c r="D536" s="138"/>
      <c r="E536" s="139"/>
      <c r="F536" s="140"/>
      <c r="G536" s="140"/>
    </row>
    <row r="537">
      <c r="D537" s="138"/>
      <c r="E537" s="139"/>
      <c r="F537" s="140"/>
      <c r="G537" s="140"/>
    </row>
    <row r="538">
      <c r="D538" s="138"/>
      <c r="E538" s="139"/>
      <c r="F538" s="140"/>
      <c r="G538" s="140"/>
    </row>
    <row r="539">
      <c r="D539" s="138"/>
      <c r="E539" s="139"/>
      <c r="F539" s="140"/>
      <c r="G539" s="140"/>
    </row>
    <row r="540">
      <c r="D540" s="138"/>
      <c r="E540" s="139"/>
      <c r="F540" s="140"/>
      <c r="G540" s="140"/>
    </row>
    <row r="541">
      <c r="D541" s="138"/>
      <c r="E541" s="139"/>
      <c r="F541" s="140"/>
      <c r="G541" s="140"/>
    </row>
    <row r="542">
      <c r="D542" s="138"/>
      <c r="E542" s="139"/>
      <c r="F542" s="140"/>
      <c r="G542" s="140"/>
    </row>
    <row r="543">
      <c r="D543" s="138"/>
      <c r="E543" s="139"/>
      <c r="F543" s="140"/>
      <c r="G543" s="140"/>
    </row>
    <row r="544">
      <c r="D544" s="138"/>
      <c r="E544" s="139"/>
      <c r="F544" s="140"/>
      <c r="G544" s="140"/>
    </row>
    <row r="545">
      <c r="D545" s="138"/>
      <c r="E545" s="139"/>
      <c r="F545" s="140"/>
      <c r="G545" s="140"/>
    </row>
    <row r="546">
      <c r="D546" s="138"/>
      <c r="E546" s="139"/>
      <c r="F546" s="140"/>
      <c r="G546" s="140"/>
    </row>
    <row r="547">
      <c r="D547" s="138"/>
      <c r="E547" s="139"/>
      <c r="F547" s="140"/>
      <c r="G547" s="140"/>
    </row>
    <row r="548">
      <c r="D548" s="138"/>
      <c r="E548" s="139"/>
      <c r="F548" s="140"/>
      <c r="G548" s="140"/>
    </row>
    <row r="549">
      <c r="D549" s="138"/>
      <c r="E549" s="139"/>
      <c r="F549" s="140"/>
      <c r="G549" s="140"/>
    </row>
    <row r="550">
      <c r="D550" s="138"/>
      <c r="E550" s="139"/>
      <c r="F550" s="140"/>
      <c r="G550" s="140"/>
    </row>
    <row r="551">
      <c r="D551" s="138"/>
      <c r="E551" s="139"/>
      <c r="F551" s="140"/>
      <c r="G551" s="140"/>
    </row>
    <row r="552">
      <c r="D552" s="138"/>
      <c r="E552" s="139"/>
      <c r="F552" s="140"/>
      <c r="G552" s="140"/>
    </row>
    <row r="553">
      <c r="D553" s="138"/>
      <c r="E553" s="139"/>
      <c r="F553" s="140"/>
      <c r="G553" s="140"/>
    </row>
    <row r="554">
      <c r="D554" s="138"/>
      <c r="E554" s="139"/>
      <c r="F554" s="140"/>
      <c r="G554" s="140"/>
    </row>
    <row r="555">
      <c r="D555" s="138"/>
      <c r="E555" s="139"/>
      <c r="F555" s="140"/>
      <c r="G555" s="140"/>
    </row>
    <row r="556">
      <c r="D556" s="138"/>
      <c r="E556" s="139"/>
      <c r="F556" s="140"/>
      <c r="G556" s="140"/>
    </row>
    <row r="557">
      <c r="D557" s="138"/>
      <c r="E557" s="139"/>
      <c r="F557" s="140"/>
      <c r="G557" s="140"/>
    </row>
    <row r="558">
      <c r="D558" s="138"/>
      <c r="E558" s="139"/>
      <c r="F558" s="140"/>
      <c r="G558" s="140"/>
    </row>
    <row r="559">
      <c r="D559" s="138"/>
      <c r="E559" s="139"/>
      <c r="F559" s="140"/>
      <c r="G559" s="140"/>
    </row>
    <row r="560">
      <c r="D560" s="138"/>
      <c r="E560" s="139"/>
      <c r="F560" s="140"/>
      <c r="G560" s="140"/>
    </row>
    <row r="561">
      <c r="D561" s="138"/>
      <c r="E561" s="139"/>
      <c r="F561" s="140"/>
      <c r="G561" s="140"/>
    </row>
    <row r="562">
      <c r="D562" s="138"/>
      <c r="E562" s="139"/>
      <c r="F562" s="140"/>
      <c r="G562" s="140"/>
    </row>
    <row r="563">
      <c r="D563" s="138"/>
      <c r="E563" s="139"/>
      <c r="F563" s="140"/>
      <c r="G563" s="140"/>
    </row>
    <row r="564">
      <c r="D564" s="138"/>
      <c r="E564" s="139"/>
      <c r="F564" s="140"/>
      <c r="G564" s="140"/>
    </row>
    <row r="565">
      <c r="D565" s="138"/>
      <c r="E565" s="139"/>
      <c r="F565" s="140"/>
      <c r="G565" s="140"/>
    </row>
    <row r="566">
      <c r="D566" s="138"/>
      <c r="E566" s="139"/>
      <c r="F566" s="140"/>
      <c r="G566" s="140"/>
    </row>
    <row r="567">
      <c r="D567" s="138"/>
      <c r="E567" s="139"/>
      <c r="F567" s="140"/>
      <c r="G567" s="140"/>
    </row>
    <row r="568">
      <c r="D568" s="138"/>
      <c r="E568" s="139"/>
      <c r="F568" s="140"/>
      <c r="G568" s="140"/>
    </row>
    <row r="569">
      <c r="D569" s="138"/>
      <c r="E569" s="139"/>
      <c r="F569" s="140"/>
      <c r="G569" s="140"/>
    </row>
    <row r="570">
      <c r="D570" s="138"/>
      <c r="E570" s="139"/>
      <c r="F570" s="140"/>
      <c r="G570" s="140"/>
    </row>
    <row r="571">
      <c r="D571" s="138"/>
      <c r="E571" s="139"/>
      <c r="F571" s="140"/>
      <c r="G571" s="140"/>
    </row>
    <row r="572">
      <c r="D572" s="138"/>
      <c r="E572" s="139"/>
      <c r="F572" s="140"/>
      <c r="G572" s="140"/>
    </row>
    <row r="573">
      <c r="D573" s="138"/>
      <c r="E573" s="139"/>
      <c r="F573" s="140"/>
      <c r="G573" s="140"/>
    </row>
    <row r="574">
      <c r="D574" s="138"/>
      <c r="E574" s="139"/>
      <c r="F574" s="140"/>
      <c r="G574" s="140"/>
    </row>
    <row r="575">
      <c r="D575" s="138"/>
      <c r="E575" s="139"/>
      <c r="F575" s="140"/>
      <c r="G575" s="140"/>
    </row>
    <row r="576">
      <c r="D576" s="138"/>
      <c r="E576" s="139"/>
      <c r="F576" s="140"/>
      <c r="G576" s="140"/>
    </row>
    <row r="577">
      <c r="D577" s="138"/>
      <c r="E577" s="139"/>
      <c r="F577" s="140"/>
      <c r="G577" s="140"/>
    </row>
    <row r="578">
      <c r="D578" s="138"/>
      <c r="E578" s="139"/>
      <c r="F578" s="140"/>
      <c r="G578" s="140"/>
    </row>
    <row r="579">
      <c r="D579" s="138"/>
      <c r="E579" s="139"/>
      <c r="F579" s="140"/>
      <c r="G579" s="140"/>
    </row>
    <row r="580">
      <c r="D580" s="138"/>
      <c r="E580" s="139"/>
      <c r="F580" s="140"/>
      <c r="G580" s="140"/>
    </row>
    <row r="581">
      <c r="D581" s="138"/>
      <c r="E581" s="139"/>
      <c r="F581" s="140"/>
      <c r="G581" s="140"/>
    </row>
    <row r="582">
      <c r="D582" s="138"/>
      <c r="E582" s="139"/>
      <c r="F582" s="140"/>
      <c r="G582" s="140"/>
    </row>
    <row r="583">
      <c r="D583" s="138"/>
      <c r="E583" s="139"/>
      <c r="F583" s="140"/>
      <c r="G583" s="140"/>
    </row>
    <row r="584">
      <c r="D584" s="138"/>
      <c r="E584" s="139"/>
      <c r="F584" s="140"/>
      <c r="G584" s="140"/>
    </row>
    <row r="585">
      <c r="D585" s="138"/>
      <c r="E585" s="139"/>
      <c r="F585" s="140"/>
      <c r="G585" s="140"/>
    </row>
    <row r="586">
      <c r="D586" s="138"/>
      <c r="E586" s="139"/>
      <c r="F586" s="140"/>
      <c r="G586" s="140"/>
    </row>
    <row r="587">
      <c r="D587" s="138"/>
      <c r="E587" s="139"/>
      <c r="F587" s="140"/>
      <c r="G587" s="140"/>
    </row>
    <row r="588">
      <c r="D588" s="138"/>
      <c r="E588" s="139"/>
      <c r="F588" s="140"/>
      <c r="G588" s="140"/>
    </row>
    <row r="589">
      <c r="D589" s="138"/>
      <c r="E589" s="139"/>
      <c r="F589" s="140"/>
      <c r="G589" s="140"/>
    </row>
    <row r="590">
      <c r="D590" s="138"/>
      <c r="E590" s="139"/>
      <c r="F590" s="140"/>
      <c r="G590" s="140"/>
    </row>
    <row r="591">
      <c r="D591" s="138"/>
      <c r="E591" s="139"/>
      <c r="F591" s="140"/>
      <c r="G591" s="140"/>
    </row>
    <row r="592">
      <c r="D592" s="138"/>
      <c r="E592" s="139"/>
      <c r="F592" s="140"/>
      <c r="G592" s="140"/>
    </row>
    <row r="593">
      <c r="D593" s="138"/>
      <c r="E593" s="139"/>
      <c r="F593" s="140"/>
      <c r="G593" s="140"/>
    </row>
    <row r="594">
      <c r="D594" s="138"/>
      <c r="E594" s="139"/>
      <c r="F594" s="140"/>
      <c r="G594" s="140"/>
    </row>
    <row r="595">
      <c r="D595" s="138"/>
      <c r="E595" s="139"/>
      <c r="F595" s="140"/>
      <c r="G595" s="140"/>
    </row>
    <row r="596">
      <c r="D596" s="138"/>
      <c r="E596" s="139"/>
      <c r="F596" s="140"/>
      <c r="G596" s="140"/>
    </row>
    <row r="597">
      <c r="D597" s="138"/>
      <c r="E597" s="139"/>
      <c r="F597" s="140"/>
      <c r="G597" s="140"/>
    </row>
    <row r="598">
      <c r="D598" s="138"/>
      <c r="E598" s="139"/>
      <c r="F598" s="140"/>
      <c r="G598" s="140"/>
    </row>
    <row r="599">
      <c r="D599" s="138"/>
      <c r="E599" s="139"/>
      <c r="F599" s="140"/>
      <c r="G599" s="140"/>
    </row>
    <row r="600">
      <c r="D600" s="138"/>
      <c r="E600" s="139"/>
      <c r="F600" s="140"/>
      <c r="G600" s="140"/>
    </row>
    <row r="601">
      <c r="D601" s="138"/>
      <c r="E601" s="139"/>
      <c r="F601" s="140"/>
      <c r="G601" s="140"/>
    </row>
    <row r="602">
      <c r="D602" s="138"/>
      <c r="E602" s="139"/>
      <c r="F602" s="140"/>
      <c r="G602" s="140"/>
    </row>
    <row r="603">
      <c r="D603" s="138"/>
      <c r="E603" s="139"/>
      <c r="F603" s="140"/>
      <c r="G603" s="140"/>
    </row>
    <row r="604">
      <c r="D604" s="138"/>
      <c r="E604" s="139"/>
      <c r="F604" s="140"/>
      <c r="G604" s="140"/>
    </row>
    <row r="605">
      <c r="D605" s="138"/>
      <c r="E605" s="139"/>
      <c r="F605" s="140"/>
      <c r="G605" s="140"/>
    </row>
    <row r="606">
      <c r="D606" s="138"/>
      <c r="E606" s="139"/>
      <c r="F606" s="140"/>
      <c r="G606" s="140"/>
    </row>
    <row r="607">
      <c r="D607" s="138"/>
      <c r="E607" s="139"/>
      <c r="F607" s="140"/>
      <c r="G607" s="140"/>
    </row>
    <row r="608">
      <c r="D608" s="138"/>
      <c r="E608" s="139"/>
      <c r="F608" s="140"/>
      <c r="G608" s="140"/>
    </row>
    <row r="609">
      <c r="D609" s="138"/>
      <c r="E609" s="139"/>
      <c r="F609" s="140"/>
      <c r="G609" s="140"/>
    </row>
    <row r="610">
      <c r="D610" s="138"/>
      <c r="E610" s="139"/>
      <c r="F610" s="140"/>
      <c r="G610" s="140"/>
    </row>
    <row r="611">
      <c r="D611" s="138"/>
      <c r="E611" s="139"/>
      <c r="F611" s="140"/>
      <c r="G611" s="140"/>
    </row>
    <row r="612">
      <c r="D612" s="138"/>
      <c r="E612" s="139"/>
      <c r="F612" s="140"/>
      <c r="G612" s="140"/>
    </row>
    <row r="613">
      <c r="D613" s="138"/>
      <c r="E613" s="139"/>
      <c r="F613" s="140"/>
      <c r="G613" s="140"/>
    </row>
    <row r="614">
      <c r="D614" s="138"/>
      <c r="E614" s="139"/>
      <c r="F614" s="140"/>
      <c r="G614" s="140"/>
    </row>
    <row r="615">
      <c r="D615" s="138"/>
      <c r="E615" s="139"/>
      <c r="F615" s="140"/>
      <c r="G615" s="140"/>
    </row>
    <row r="616">
      <c r="D616" s="138"/>
      <c r="E616" s="139"/>
      <c r="F616" s="140"/>
      <c r="G616" s="140"/>
    </row>
    <row r="617">
      <c r="D617" s="138"/>
      <c r="E617" s="139"/>
      <c r="F617" s="140"/>
      <c r="G617" s="140"/>
    </row>
    <row r="618">
      <c r="D618" s="138"/>
      <c r="E618" s="139"/>
      <c r="F618" s="140"/>
      <c r="G618" s="140"/>
    </row>
    <row r="619">
      <c r="D619" s="138"/>
      <c r="E619" s="139"/>
      <c r="F619" s="140"/>
      <c r="G619" s="140"/>
    </row>
    <row r="620">
      <c r="D620" s="138"/>
      <c r="E620" s="139"/>
      <c r="F620" s="140"/>
      <c r="G620" s="140"/>
    </row>
    <row r="621">
      <c r="D621" s="138"/>
      <c r="E621" s="139"/>
      <c r="F621" s="140"/>
      <c r="G621" s="140"/>
    </row>
    <row r="622">
      <c r="D622" s="138"/>
      <c r="E622" s="139"/>
      <c r="F622" s="140"/>
      <c r="G622" s="140"/>
    </row>
    <row r="623">
      <c r="D623" s="138"/>
      <c r="E623" s="139"/>
      <c r="F623" s="140"/>
      <c r="G623" s="140"/>
    </row>
    <row r="624">
      <c r="D624" s="138"/>
      <c r="E624" s="139"/>
      <c r="F624" s="140"/>
      <c r="G624" s="140"/>
    </row>
    <row r="625">
      <c r="D625" s="138"/>
      <c r="E625" s="139"/>
      <c r="F625" s="140"/>
      <c r="G625" s="140"/>
    </row>
    <row r="626">
      <c r="D626" s="138"/>
      <c r="E626" s="139"/>
      <c r="F626" s="140"/>
      <c r="G626" s="140"/>
    </row>
    <row r="627">
      <c r="D627" s="138"/>
      <c r="E627" s="139"/>
      <c r="F627" s="140"/>
      <c r="G627" s="140"/>
    </row>
    <row r="628">
      <c r="D628" s="138"/>
      <c r="E628" s="139"/>
      <c r="F628" s="140"/>
      <c r="G628" s="140"/>
    </row>
    <row r="629">
      <c r="D629" s="138"/>
      <c r="E629" s="139"/>
      <c r="F629" s="140"/>
      <c r="G629" s="140"/>
    </row>
    <row r="630">
      <c r="D630" s="138"/>
      <c r="E630" s="139"/>
      <c r="F630" s="140"/>
      <c r="G630" s="140"/>
    </row>
    <row r="631">
      <c r="D631" s="138"/>
      <c r="E631" s="139"/>
      <c r="F631" s="140"/>
      <c r="G631" s="140"/>
    </row>
    <row r="632">
      <c r="D632" s="138"/>
      <c r="E632" s="139"/>
      <c r="F632" s="140"/>
      <c r="G632" s="140"/>
    </row>
    <row r="633">
      <c r="D633" s="138"/>
      <c r="E633" s="139"/>
      <c r="F633" s="140"/>
      <c r="G633" s="140"/>
    </row>
    <row r="634">
      <c r="D634" s="138"/>
      <c r="E634" s="139"/>
      <c r="F634" s="140"/>
      <c r="G634" s="140"/>
    </row>
    <row r="635">
      <c r="D635" s="138"/>
      <c r="E635" s="139"/>
      <c r="F635" s="140"/>
      <c r="G635" s="140"/>
    </row>
    <row r="636">
      <c r="D636" s="138"/>
      <c r="E636" s="139"/>
      <c r="F636" s="140"/>
      <c r="G636" s="140"/>
    </row>
    <row r="637">
      <c r="D637" s="138"/>
      <c r="E637" s="139"/>
      <c r="F637" s="140"/>
      <c r="G637" s="140"/>
    </row>
    <row r="638">
      <c r="D638" s="138"/>
      <c r="E638" s="139"/>
      <c r="F638" s="140"/>
      <c r="G638" s="140"/>
    </row>
    <row r="639">
      <c r="D639" s="138"/>
      <c r="E639" s="139"/>
      <c r="F639" s="140"/>
      <c r="G639" s="140"/>
    </row>
    <row r="640">
      <c r="D640" s="138"/>
      <c r="E640" s="139"/>
      <c r="F640" s="140"/>
      <c r="G640" s="140"/>
    </row>
    <row r="641">
      <c r="D641" s="138"/>
      <c r="E641" s="139"/>
      <c r="F641" s="140"/>
      <c r="G641" s="140"/>
    </row>
    <row r="642">
      <c r="D642" s="138"/>
      <c r="E642" s="139"/>
      <c r="F642" s="140"/>
      <c r="G642" s="140"/>
    </row>
    <row r="643">
      <c r="D643" s="138"/>
      <c r="E643" s="139"/>
      <c r="F643" s="140"/>
      <c r="G643" s="140"/>
    </row>
    <row r="644">
      <c r="D644" s="138"/>
      <c r="E644" s="139"/>
      <c r="F644" s="140"/>
      <c r="G644" s="140"/>
    </row>
    <row r="645">
      <c r="D645" s="138"/>
      <c r="E645" s="139"/>
      <c r="F645" s="140"/>
      <c r="G645" s="140"/>
    </row>
    <row r="646">
      <c r="D646" s="138"/>
      <c r="E646" s="139"/>
      <c r="F646" s="140"/>
      <c r="G646" s="140"/>
    </row>
    <row r="647">
      <c r="D647" s="138"/>
      <c r="E647" s="139"/>
      <c r="F647" s="140"/>
      <c r="G647" s="140"/>
    </row>
    <row r="648">
      <c r="D648" s="138"/>
      <c r="E648" s="139"/>
      <c r="F648" s="140"/>
      <c r="G648" s="140"/>
    </row>
    <row r="649">
      <c r="D649" s="138"/>
      <c r="E649" s="139"/>
      <c r="F649" s="140"/>
      <c r="G649" s="140"/>
    </row>
    <row r="650">
      <c r="D650" s="138"/>
      <c r="E650" s="139"/>
      <c r="F650" s="140"/>
      <c r="G650" s="140"/>
    </row>
    <row r="651">
      <c r="D651" s="138"/>
      <c r="E651" s="139"/>
      <c r="F651" s="140"/>
      <c r="G651" s="140"/>
    </row>
    <row r="652">
      <c r="D652" s="138"/>
      <c r="E652" s="139"/>
      <c r="F652" s="140"/>
      <c r="G652" s="140"/>
    </row>
    <row r="653">
      <c r="D653" s="138"/>
      <c r="E653" s="139"/>
      <c r="F653" s="140"/>
      <c r="G653" s="140"/>
    </row>
    <row r="654">
      <c r="D654" s="138"/>
      <c r="E654" s="139"/>
      <c r="F654" s="140"/>
      <c r="G654" s="140"/>
    </row>
    <row r="655">
      <c r="D655" s="138"/>
      <c r="E655" s="139"/>
      <c r="F655" s="140"/>
      <c r="G655" s="140"/>
    </row>
    <row r="656">
      <c r="D656" s="138"/>
      <c r="E656" s="139"/>
      <c r="F656" s="140"/>
      <c r="G656" s="140"/>
    </row>
    <row r="657">
      <c r="D657" s="138"/>
      <c r="E657" s="139"/>
      <c r="F657" s="140"/>
      <c r="G657" s="140"/>
    </row>
    <row r="658">
      <c r="D658" s="138"/>
      <c r="E658" s="139"/>
      <c r="F658" s="140"/>
      <c r="G658" s="140"/>
    </row>
    <row r="659">
      <c r="D659" s="138"/>
      <c r="E659" s="139"/>
      <c r="F659" s="140"/>
      <c r="G659" s="140"/>
    </row>
    <row r="660">
      <c r="D660" s="138"/>
      <c r="E660" s="139"/>
      <c r="F660" s="140"/>
      <c r="G660" s="140"/>
    </row>
    <row r="661">
      <c r="D661" s="138"/>
      <c r="E661" s="139"/>
      <c r="F661" s="140"/>
      <c r="G661" s="140"/>
    </row>
    <row r="662">
      <c r="D662" s="138"/>
      <c r="E662" s="139"/>
      <c r="F662" s="140"/>
      <c r="G662" s="140"/>
    </row>
    <row r="663">
      <c r="D663" s="138"/>
      <c r="E663" s="139"/>
      <c r="F663" s="140"/>
      <c r="G663" s="140"/>
    </row>
    <row r="664">
      <c r="D664" s="138"/>
      <c r="E664" s="139"/>
      <c r="F664" s="140"/>
      <c r="G664" s="140"/>
    </row>
    <row r="665">
      <c r="D665" s="138"/>
      <c r="E665" s="139"/>
      <c r="F665" s="140"/>
      <c r="G665" s="140"/>
    </row>
    <row r="666">
      <c r="D666" s="138"/>
      <c r="E666" s="139"/>
      <c r="F666" s="140"/>
      <c r="G666" s="140"/>
    </row>
    <row r="667">
      <c r="D667" s="138"/>
      <c r="E667" s="139"/>
      <c r="F667" s="140"/>
      <c r="G667" s="140"/>
    </row>
    <row r="668">
      <c r="D668" s="138"/>
      <c r="E668" s="139"/>
      <c r="F668" s="140"/>
      <c r="G668" s="140"/>
    </row>
    <row r="669">
      <c r="D669" s="138"/>
      <c r="E669" s="139"/>
      <c r="F669" s="140"/>
      <c r="G669" s="140"/>
    </row>
    <row r="670">
      <c r="D670" s="138"/>
      <c r="E670" s="139"/>
      <c r="F670" s="140"/>
      <c r="G670" s="140"/>
    </row>
    <row r="671">
      <c r="D671" s="138"/>
      <c r="E671" s="139"/>
      <c r="F671" s="140"/>
      <c r="G671" s="140"/>
    </row>
    <row r="672">
      <c r="D672" s="138"/>
      <c r="E672" s="139"/>
      <c r="F672" s="140"/>
      <c r="G672" s="140"/>
    </row>
    <row r="673">
      <c r="D673" s="138"/>
      <c r="E673" s="139"/>
      <c r="F673" s="140"/>
      <c r="G673" s="140"/>
    </row>
    <row r="674">
      <c r="D674" s="138"/>
      <c r="E674" s="139"/>
      <c r="F674" s="140"/>
      <c r="G674" s="140"/>
    </row>
    <row r="675">
      <c r="D675" s="138"/>
      <c r="E675" s="139"/>
      <c r="F675" s="140"/>
      <c r="G675" s="140"/>
    </row>
    <row r="676">
      <c r="D676" s="138"/>
      <c r="E676" s="139"/>
      <c r="F676" s="140"/>
      <c r="G676" s="140"/>
    </row>
    <row r="677">
      <c r="D677" s="138"/>
      <c r="E677" s="139"/>
      <c r="F677" s="140"/>
      <c r="G677" s="140"/>
    </row>
    <row r="678">
      <c r="D678" s="138"/>
      <c r="E678" s="139"/>
      <c r="F678" s="140"/>
      <c r="G678" s="140"/>
    </row>
    <row r="679">
      <c r="D679" s="138"/>
      <c r="E679" s="139"/>
      <c r="F679" s="140"/>
      <c r="G679" s="140"/>
    </row>
    <row r="680">
      <c r="D680" s="138"/>
      <c r="E680" s="139"/>
      <c r="F680" s="140"/>
      <c r="G680" s="140"/>
    </row>
    <row r="681">
      <c r="D681" s="138"/>
      <c r="E681" s="139"/>
      <c r="F681" s="140"/>
      <c r="G681" s="140"/>
    </row>
    <row r="682">
      <c r="D682" s="138"/>
      <c r="E682" s="139"/>
      <c r="F682" s="140"/>
      <c r="G682" s="140"/>
    </row>
    <row r="683">
      <c r="D683" s="138"/>
      <c r="E683" s="139"/>
      <c r="F683" s="140"/>
      <c r="G683" s="140"/>
    </row>
    <row r="684">
      <c r="D684" s="138"/>
      <c r="E684" s="139"/>
      <c r="F684" s="140"/>
      <c r="G684" s="140"/>
    </row>
    <row r="685">
      <c r="D685" s="138"/>
      <c r="E685" s="139"/>
      <c r="F685" s="140"/>
      <c r="G685" s="140"/>
    </row>
    <row r="686">
      <c r="D686" s="138"/>
      <c r="E686" s="139"/>
      <c r="F686" s="140"/>
      <c r="G686" s="140"/>
    </row>
    <row r="687">
      <c r="D687" s="138"/>
      <c r="E687" s="139"/>
      <c r="F687" s="140"/>
      <c r="G687" s="140"/>
    </row>
    <row r="688">
      <c r="D688" s="138"/>
      <c r="E688" s="139"/>
      <c r="F688" s="140"/>
      <c r="G688" s="140"/>
    </row>
    <row r="689">
      <c r="D689" s="138"/>
      <c r="E689" s="139"/>
      <c r="F689" s="140"/>
      <c r="G689" s="140"/>
    </row>
    <row r="690">
      <c r="D690" s="138"/>
      <c r="E690" s="139"/>
      <c r="F690" s="140"/>
      <c r="G690" s="140"/>
    </row>
    <row r="691">
      <c r="D691" s="138"/>
      <c r="E691" s="139"/>
      <c r="F691" s="140"/>
      <c r="G691" s="140"/>
    </row>
    <row r="692">
      <c r="D692" s="138"/>
      <c r="E692" s="139"/>
      <c r="F692" s="140"/>
      <c r="G692" s="140"/>
    </row>
    <row r="693">
      <c r="D693" s="138"/>
      <c r="E693" s="139"/>
      <c r="F693" s="140"/>
      <c r="G693" s="140"/>
    </row>
    <row r="694">
      <c r="D694" s="138"/>
      <c r="E694" s="139"/>
      <c r="F694" s="140"/>
      <c r="G694" s="140"/>
    </row>
    <row r="695">
      <c r="D695" s="138"/>
      <c r="E695" s="139"/>
      <c r="F695" s="140"/>
      <c r="G695" s="140"/>
    </row>
    <row r="696">
      <c r="D696" s="138"/>
      <c r="E696" s="139"/>
      <c r="F696" s="140"/>
      <c r="G696" s="140"/>
    </row>
    <row r="697">
      <c r="D697" s="138"/>
      <c r="E697" s="139"/>
      <c r="F697" s="140"/>
      <c r="G697" s="140"/>
    </row>
    <row r="698">
      <c r="D698" s="138"/>
      <c r="E698" s="139"/>
      <c r="F698" s="140"/>
      <c r="G698" s="140"/>
    </row>
    <row r="699">
      <c r="D699" s="138"/>
      <c r="E699" s="139"/>
      <c r="F699" s="140"/>
      <c r="G699" s="140"/>
    </row>
    <row r="700">
      <c r="D700" s="138"/>
      <c r="E700" s="139"/>
      <c r="F700" s="140"/>
      <c r="G700" s="140"/>
    </row>
    <row r="701">
      <c r="D701" s="138"/>
      <c r="E701" s="139"/>
      <c r="F701" s="140"/>
      <c r="G701" s="140"/>
    </row>
    <row r="702">
      <c r="D702" s="138"/>
      <c r="E702" s="139"/>
      <c r="F702" s="140"/>
      <c r="G702" s="140"/>
    </row>
    <row r="703">
      <c r="D703" s="138"/>
      <c r="E703" s="139"/>
      <c r="F703" s="140"/>
      <c r="G703" s="140"/>
    </row>
    <row r="704">
      <c r="D704" s="138"/>
      <c r="E704" s="139"/>
      <c r="F704" s="140"/>
      <c r="G704" s="140"/>
    </row>
    <row r="705">
      <c r="D705" s="138"/>
      <c r="E705" s="139"/>
      <c r="F705" s="140"/>
      <c r="G705" s="140"/>
    </row>
    <row r="706">
      <c r="D706" s="138"/>
      <c r="E706" s="139"/>
      <c r="F706" s="140"/>
      <c r="G706" s="140"/>
    </row>
    <row r="707">
      <c r="D707" s="138"/>
      <c r="E707" s="139"/>
      <c r="F707" s="140"/>
      <c r="G707" s="140"/>
    </row>
    <row r="708">
      <c r="D708" s="138"/>
      <c r="E708" s="139"/>
      <c r="F708" s="140"/>
      <c r="G708" s="140"/>
    </row>
    <row r="709">
      <c r="D709" s="138"/>
      <c r="E709" s="139"/>
      <c r="F709" s="140"/>
      <c r="G709" s="140"/>
    </row>
    <row r="710">
      <c r="D710" s="138"/>
      <c r="E710" s="139"/>
      <c r="F710" s="140"/>
      <c r="G710" s="140"/>
    </row>
    <row r="711">
      <c r="D711" s="138"/>
      <c r="E711" s="139"/>
      <c r="F711" s="140"/>
      <c r="G711" s="140"/>
    </row>
    <row r="712">
      <c r="D712" s="138"/>
      <c r="E712" s="139"/>
      <c r="F712" s="140"/>
      <c r="G712" s="140"/>
    </row>
    <row r="713">
      <c r="D713" s="138"/>
      <c r="E713" s="139"/>
      <c r="F713" s="140"/>
      <c r="G713" s="140"/>
    </row>
    <row r="714">
      <c r="D714" s="138"/>
      <c r="E714" s="139"/>
      <c r="F714" s="140"/>
      <c r="G714" s="140"/>
    </row>
    <row r="715">
      <c r="D715" s="138"/>
      <c r="E715" s="139"/>
      <c r="F715" s="140"/>
      <c r="G715" s="140"/>
    </row>
    <row r="716">
      <c r="D716" s="138"/>
      <c r="E716" s="139"/>
      <c r="F716" s="140"/>
      <c r="G716" s="140"/>
    </row>
    <row r="717">
      <c r="D717" s="138"/>
      <c r="E717" s="139"/>
      <c r="F717" s="140"/>
      <c r="G717" s="140"/>
    </row>
    <row r="718">
      <c r="D718" s="138"/>
      <c r="E718" s="139"/>
      <c r="F718" s="140"/>
      <c r="G718" s="140"/>
    </row>
    <row r="719">
      <c r="D719" s="138"/>
      <c r="E719" s="139"/>
      <c r="F719" s="140"/>
      <c r="G719" s="140"/>
    </row>
    <row r="720">
      <c r="D720" s="138"/>
      <c r="E720" s="139"/>
      <c r="F720" s="140"/>
      <c r="G720" s="140"/>
    </row>
    <row r="721">
      <c r="D721" s="138"/>
      <c r="E721" s="139"/>
      <c r="F721" s="140"/>
      <c r="G721" s="140"/>
    </row>
    <row r="722">
      <c r="D722" s="138"/>
      <c r="E722" s="139"/>
      <c r="F722" s="140"/>
      <c r="G722" s="140"/>
    </row>
    <row r="723">
      <c r="D723" s="138"/>
      <c r="E723" s="139"/>
      <c r="F723" s="140"/>
      <c r="G723" s="140"/>
    </row>
    <row r="724">
      <c r="D724" s="138"/>
      <c r="E724" s="139"/>
      <c r="F724" s="140"/>
      <c r="G724" s="140"/>
    </row>
    <row r="725">
      <c r="D725" s="138"/>
      <c r="E725" s="139"/>
      <c r="F725" s="140"/>
      <c r="G725" s="140"/>
    </row>
    <row r="726">
      <c r="D726" s="138"/>
      <c r="E726" s="139"/>
      <c r="F726" s="140"/>
      <c r="G726" s="140"/>
    </row>
    <row r="727">
      <c r="D727" s="138"/>
      <c r="E727" s="139"/>
      <c r="F727" s="140"/>
      <c r="G727" s="140"/>
    </row>
    <row r="728">
      <c r="D728" s="138"/>
      <c r="E728" s="139"/>
      <c r="F728" s="140"/>
      <c r="G728" s="140"/>
    </row>
    <row r="729">
      <c r="D729" s="138"/>
      <c r="E729" s="139"/>
      <c r="F729" s="140"/>
      <c r="G729" s="140"/>
    </row>
    <row r="730">
      <c r="D730" s="138"/>
      <c r="E730" s="139"/>
      <c r="F730" s="140"/>
      <c r="G730" s="140"/>
    </row>
    <row r="731">
      <c r="D731" s="138"/>
      <c r="E731" s="139"/>
      <c r="F731" s="140"/>
      <c r="G731" s="140"/>
    </row>
    <row r="732">
      <c r="D732" s="138"/>
      <c r="E732" s="139"/>
      <c r="F732" s="140"/>
      <c r="G732" s="140"/>
    </row>
    <row r="733">
      <c r="D733" s="138"/>
      <c r="E733" s="139"/>
      <c r="F733" s="140"/>
      <c r="G733" s="140"/>
    </row>
    <row r="734">
      <c r="D734" s="138"/>
      <c r="E734" s="139"/>
      <c r="F734" s="140"/>
      <c r="G734" s="140"/>
    </row>
    <row r="735">
      <c r="D735" s="138"/>
      <c r="E735" s="139"/>
      <c r="F735" s="140"/>
      <c r="G735" s="140"/>
    </row>
    <row r="736">
      <c r="D736" s="138"/>
      <c r="E736" s="139"/>
      <c r="F736" s="140"/>
      <c r="G736" s="140"/>
    </row>
    <row r="737">
      <c r="D737" s="138"/>
      <c r="E737" s="139"/>
      <c r="F737" s="140"/>
      <c r="G737" s="140"/>
    </row>
    <row r="738">
      <c r="D738" s="138"/>
      <c r="E738" s="139"/>
      <c r="F738" s="140"/>
      <c r="G738" s="140"/>
    </row>
    <row r="739">
      <c r="D739" s="138"/>
      <c r="E739" s="139"/>
      <c r="F739" s="140"/>
      <c r="G739" s="140"/>
    </row>
    <row r="740">
      <c r="D740" s="138"/>
      <c r="E740" s="139"/>
      <c r="F740" s="140"/>
      <c r="G740" s="140"/>
    </row>
    <row r="741">
      <c r="D741" s="138"/>
      <c r="E741" s="139"/>
      <c r="F741" s="140"/>
      <c r="G741" s="140"/>
    </row>
    <row r="742">
      <c r="D742" s="138"/>
      <c r="E742" s="139"/>
      <c r="F742" s="140"/>
      <c r="G742" s="140"/>
    </row>
    <row r="743">
      <c r="D743" s="138"/>
      <c r="E743" s="139"/>
      <c r="F743" s="140"/>
      <c r="G743" s="140"/>
    </row>
    <row r="744">
      <c r="D744" s="138"/>
      <c r="E744" s="139"/>
      <c r="F744" s="140"/>
      <c r="G744" s="140"/>
    </row>
    <row r="745">
      <c r="D745" s="138"/>
      <c r="E745" s="139"/>
      <c r="F745" s="140"/>
      <c r="G745" s="140"/>
    </row>
    <row r="746">
      <c r="D746" s="138"/>
      <c r="E746" s="139"/>
      <c r="F746" s="140"/>
      <c r="G746" s="140"/>
    </row>
    <row r="747">
      <c r="D747" s="138"/>
      <c r="E747" s="139"/>
      <c r="F747" s="140"/>
      <c r="G747" s="140"/>
    </row>
    <row r="748">
      <c r="D748" s="138"/>
      <c r="E748" s="139"/>
      <c r="F748" s="140"/>
      <c r="G748" s="140"/>
    </row>
    <row r="749">
      <c r="D749" s="138"/>
      <c r="E749" s="139"/>
      <c r="F749" s="140"/>
      <c r="G749" s="140"/>
    </row>
    <row r="750">
      <c r="D750" s="138"/>
      <c r="E750" s="139"/>
      <c r="F750" s="140"/>
      <c r="G750" s="140"/>
    </row>
    <row r="751">
      <c r="D751" s="138"/>
      <c r="E751" s="139"/>
      <c r="F751" s="140"/>
      <c r="G751" s="140"/>
    </row>
    <row r="752">
      <c r="D752" s="138"/>
      <c r="E752" s="139"/>
      <c r="F752" s="140"/>
      <c r="G752" s="140"/>
    </row>
    <row r="753">
      <c r="D753" s="138"/>
      <c r="E753" s="139"/>
      <c r="F753" s="140"/>
      <c r="G753" s="140"/>
    </row>
    <row r="754">
      <c r="D754" s="138"/>
      <c r="E754" s="139"/>
      <c r="F754" s="140"/>
      <c r="G754" s="140"/>
    </row>
    <row r="755">
      <c r="D755" s="138"/>
      <c r="E755" s="139"/>
      <c r="F755" s="140"/>
      <c r="G755" s="140"/>
    </row>
    <row r="756">
      <c r="D756" s="138"/>
      <c r="E756" s="139"/>
      <c r="F756" s="140"/>
      <c r="G756" s="140"/>
    </row>
    <row r="757">
      <c r="D757" s="138"/>
      <c r="E757" s="139"/>
      <c r="F757" s="140"/>
      <c r="G757" s="140"/>
    </row>
    <row r="758">
      <c r="D758" s="138"/>
      <c r="E758" s="139"/>
      <c r="F758" s="140"/>
      <c r="G758" s="140"/>
    </row>
    <row r="759">
      <c r="D759" s="138"/>
      <c r="E759" s="139"/>
      <c r="F759" s="140"/>
      <c r="G759" s="140"/>
    </row>
    <row r="760">
      <c r="D760" s="138"/>
      <c r="E760" s="139"/>
      <c r="F760" s="140"/>
      <c r="G760" s="140"/>
    </row>
    <row r="761">
      <c r="D761" s="138"/>
      <c r="E761" s="139"/>
      <c r="F761" s="140"/>
      <c r="G761" s="140"/>
    </row>
    <row r="762">
      <c r="D762" s="138"/>
      <c r="E762" s="139"/>
      <c r="F762" s="140"/>
      <c r="G762" s="140"/>
    </row>
    <row r="763">
      <c r="D763" s="138"/>
      <c r="E763" s="139"/>
      <c r="F763" s="140"/>
      <c r="G763" s="140"/>
    </row>
    <row r="764">
      <c r="D764" s="138"/>
      <c r="E764" s="139"/>
      <c r="F764" s="140"/>
      <c r="G764" s="140"/>
    </row>
    <row r="765">
      <c r="D765" s="138"/>
      <c r="E765" s="139"/>
      <c r="F765" s="140"/>
      <c r="G765" s="140"/>
    </row>
    <row r="766">
      <c r="D766" s="138"/>
      <c r="E766" s="139"/>
      <c r="F766" s="140"/>
      <c r="G766" s="140"/>
    </row>
    <row r="767">
      <c r="D767" s="138"/>
      <c r="E767" s="139"/>
      <c r="F767" s="140"/>
      <c r="G767" s="140"/>
    </row>
    <row r="768">
      <c r="D768" s="138"/>
      <c r="E768" s="139"/>
      <c r="F768" s="140"/>
      <c r="G768" s="140"/>
    </row>
    <row r="769">
      <c r="D769" s="138"/>
      <c r="E769" s="139"/>
      <c r="F769" s="140"/>
      <c r="G769" s="140"/>
    </row>
    <row r="770">
      <c r="D770" s="138"/>
      <c r="E770" s="139"/>
      <c r="F770" s="140"/>
      <c r="G770" s="140"/>
    </row>
    <row r="771">
      <c r="D771" s="138"/>
      <c r="E771" s="139"/>
      <c r="F771" s="140"/>
      <c r="G771" s="140"/>
    </row>
    <row r="772">
      <c r="D772" s="138"/>
      <c r="E772" s="139"/>
      <c r="F772" s="140"/>
      <c r="G772" s="140"/>
    </row>
    <row r="773">
      <c r="D773" s="138"/>
      <c r="E773" s="139"/>
      <c r="F773" s="140"/>
      <c r="G773" s="140"/>
    </row>
    <row r="774">
      <c r="D774" s="138"/>
      <c r="E774" s="139"/>
      <c r="F774" s="140"/>
      <c r="G774" s="140"/>
    </row>
    <row r="775">
      <c r="D775" s="138"/>
      <c r="E775" s="139"/>
      <c r="F775" s="140"/>
      <c r="G775" s="140"/>
    </row>
    <row r="776">
      <c r="D776" s="138"/>
      <c r="E776" s="139"/>
      <c r="F776" s="140"/>
      <c r="G776" s="140"/>
    </row>
    <row r="777">
      <c r="D777" s="138"/>
      <c r="E777" s="139"/>
      <c r="F777" s="140"/>
      <c r="G777" s="140"/>
    </row>
    <row r="778">
      <c r="D778" s="138"/>
      <c r="E778" s="139"/>
      <c r="F778" s="140"/>
      <c r="G778" s="140"/>
    </row>
    <row r="779">
      <c r="D779" s="138"/>
      <c r="E779" s="139"/>
      <c r="F779" s="140"/>
      <c r="G779" s="140"/>
    </row>
    <row r="780">
      <c r="D780" s="138"/>
      <c r="E780" s="139"/>
      <c r="F780" s="140"/>
      <c r="G780" s="140"/>
    </row>
    <row r="781">
      <c r="D781" s="138"/>
      <c r="E781" s="139"/>
      <c r="F781" s="140"/>
      <c r="G781" s="140"/>
    </row>
    <row r="782">
      <c r="D782" s="138"/>
      <c r="E782" s="139"/>
      <c r="F782" s="140"/>
      <c r="G782" s="140"/>
    </row>
    <row r="783">
      <c r="D783" s="138"/>
      <c r="E783" s="139"/>
      <c r="F783" s="140"/>
      <c r="G783" s="140"/>
    </row>
    <row r="784">
      <c r="D784" s="138"/>
      <c r="E784" s="139"/>
      <c r="F784" s="140"/>
      <c r="G784" s="140"/>
    </row>
    <row r="785">
      <c r="D785" s="138"/>
      <c r="E785" s="139"/>
      <c r="F785" s="140"/>
      <c r="G785" s="140"/>
    </row>
    <row r="786">
      <c r="D786" s="138"/>
      <c r="E786" s="139"/>
      <c r="F786" s="140"/>
      <c r="G786" s="140"/>
    </row>
    <row r="787">
      <c r="D787" s="138"/>
      <c r="E787" s="139"/>
      <c r="F787" s="140"/>
      <c r="G787" s="140"/>
    </row>
    <row r="788">
      <c r="D788" s="138"/>
      <c r="E788" s="139"/>
      <c r="F788" s="140"/>
      <c r="G788" s="140"/>
    </row>
    <row r="789">
      <c r="D789" s="138"/>
      <c r="E789" s="139"/>
      <c r="F789" s="140"/>
      <c r="G789" s="140"/>
    </row>
    <row r="790">
      <c r="D790" s="138"/>
      <c r="E790" s="139"/>
      <c r="F790" s="140"/>
      <c r="G790" s="140"/>
    </row>
    <row r="791">
      <c r="D791" s="138"/>
      <c r="E791" s="139"/>
      <c r="F791" s="140"/>
      <c r="G791" s="140"/>
    </row>
    <row r="792">
      <c r="D792" s="138"/>
      <c r="E792" s="139"/>
      <c r="F792" s="140"/>
      <c r="G792" s="140"/>
    </row>
    <row r="793">
      <c r="D793" s="138"/>
      <c r="E793" s="139"/>
      <c r="F793" s="140"/>
      <c r="G793" s="140"/>
    </row>
    <row r="794">
      <c r="D794" s="138"/>
      <c r="E794" s="139"/>
      <c r="F794" s="140"/>
      <c r="G794" s="140"/>
    </row>
    <row r="795">
      <c r="D795" s="138"/>
      <c r="E795" s="139"/>
      <c r="F795" s="140"/>
      <c r="G795" s="140"/>
    </row>
    <row r="796">
      <c r="D796" s="138"/>
      <c r="E796" s="139"/>
      <c r="F796" s="140"/>
      <c r="G796" s="140"/>
    </row>
    <row r="797">
      <c r="D797" s="138"/>
      <c r="E797" s="139"/>
      <c r="F797" s="140"/>
      <c r="G797" s="140"/>
    </row>
    <row r="798">
      <c r="D798" s="138"/>
      <c r="E798" s="139"/>
      <c r="F798" s="140"/>
      <c r="G798" s="140"/>
    </row>
    <row r="799">
      <c r="D799" s="138"/>
      <c r="E799" s="139"/>
      <c r="F799" s="140"/>
      <c r="G799" s="140"/>
    </row>
    <row r="800">
      <c r="D800" s="138"/>
      <c r="E800" s="139"/>
      <c r="F800" s="140"/>
      <c r="G800" s="140"/>
    </row>
    <row r="801">
      <c r="D801" s="138"/>
      <c r="E801" s="139"/>
      <c r="F801" s="140"/>
      <c r="G801" s="140"/>
    </row>
    <row r="802">
      <c r="D802" s="138"/>
      <c r="E802" s="139"/>
      <c r="F802" s="140"/>
      <c r="G802" s="140"/>
    </row>
    <row r="803">
      <c r="D803" s="138"/>
      <c r="E803" s="139"/>
      <c r="F803" s="140"/>
      <c r="G803" s="140"/>
    </row>
    <row r="804">
      <c r="D804" s="138"/>
      <c r="E804" s="139"/>
      <c r="F804" s="140"/>
      <c r="G804" s="140"/>
    </row>
    <row r="805">
      <c r="D805" s="138"/>
      <c r="E805" s="139"/>
      <c r="F805" s="140"/>
      <c r="G805" s="140"/>
    </row>
    <row r="806">
      <c r="D806" s="138"/>
      <c r="E806" s="139"/>
      <c r="F806" s="140"/>
      <c r="G806" s="140"/>
    </row>
    <row r="807">
      <c r="D807" s="138"/>
      <c r="E807" s="139"/>
      <c r="F807" s="140"/>
      <c r="G807" s="140"/>
    </row>
    <row r="808">
      <c r="D808" s="138"/>
      <c r="E808" s="139"/>
      <c r="F808" s="140"/>
      <c r="G808" s="140"/>
    </row>
    <row r="809">
      <c r="D809" s="138"/>
      <c r="E809" s="139"/>
      <c r="F809" s="140"/>
      <c r="G809" s="140"/>
    </row>
    <row r="810">
      <c r="D810" s="138"/>
      <c r="E810" s="139"/>
      <c r="F810" s="140"/>
      <c r="G810" s="140"/>
    </row>
    <row r="811">
      <c r="D811" s="138"/>
      <c r="E811" s="139"/>
      <c r="F811" s="140"/>
      <c r="G811" s="140"/>
    </row>
    <row r="812">
      <c r="D812" s="138"/>
      <c r="E812" s="139"/>
      <c r="F812" s="140"/>
      <c r="G812" s="140"/>
    </row>
    <row r="813">
      <c r="D813" s="138"/>
      <c r="E813" s="139"/>
      <c r="F813" s="140"/>
      <c r="G813" s="140"/>
    </row>
    <row r="814">
      <c r="D814" s="138"/>
      <c r="E814" s="139"/>
      <c r="F814" s="140"/>
      <c r="G814" s="140"/>
    </row>
    <row r="815">
      <c r="D815" s="138"/>
      <c r="E815" s="139"/>
      <c r="F815" s="140"/>
      <c r="G815" s="140"/>
    </row>
    <row r="816">
      <c r="D816" s="138"/>
      <c r="E816" s="139"/>
      <c r="F816" s="140"/>
      <c r="G816" s="140"/>
    </row>
    <row r="817">
      <c r="D817" s="138"/>
      <c r="E817" s="139"/>
      <c r="F817" s="140"/>
      <c r="G817" s="140"/>
    </row>
    <row r="818">
      <c r="D818" s="138"/>
      <c r="E818" s="139"/>
      <c r="F818" s="140"/>
      <c r="G818" s="140"/>
    </row>
    <row r="819">
      <c r="D819" s="138"/>
      <c r="E819" s="139"/>
      <c r="F819" s="140"/>
      <c r="G819" s="140"/>
    </row>
    <row r="820">
      <c r="D820" s="138"/>
      <c r="E820" s="139"/>
      <c r="F820" s="140"/>
      <c r="G820" s="140"/>
    </row>
    <row r="821">
      <c r="D821" s="138"/>
      <c r="E821" s="139"/>
      <c r="F821" s="140"/>
      <c r="G821" s="140"/>
    </row>
    <row r="822">
      <c r="D822" s="138"/>
      <c r="E822" s="139"/>
      <c r="F822" s="140"/>
      <c r="G822" s="140"/>
    </row>
    <row r="823">
      <c r="D823" s="138"/>
      <c r="E823" s="139"/>
      <c r="F823" s="140"/>
      <c r="G823" s="140"/>
    </row>
    <row r="824">
      <c r="D824" s="138"/>
      <c r="E824" s="139"/>
      <c r="F824" s="140"/>
      <c r="G824" s="140"/>
    </row>
    <row r="825">
      <c r="D825" s="138"/>
      <c r="E825" s="139"/>
      <c r="F825" s="140"/>
      <c r="G825" s="140"/>
    </row>
    <row r="826">
      <c r="D826" s="138"/>
      <c r="E826" s="139"/>
      <c r="F826" s="140"/>
      <c r="G826" s="140"/>
    </row>
    <row r="827">
      <c r="D827" s="138"/>
      <c r="E827" s="139"/>
      <c r="F827" s="140"/>
      <c r="G827" s="140"/>
    </row>
    <row r="828">
      <c r="D828" s="138"/>
      <c r="E828" s="139"/>
      <c r="F828" s="140"/>
      <c r="G828" s="140"/>
    </row>
    <row r="829">
      <c r="D829" s="138"/>
      <c r="E829" s="139"/>
      <c r="F829" s="140"/>
      <c r="G829" s="140"/>
    </row>
    <row r="830">
      <c r="D830" s="138"/>
      <c r="E830" s="139"/>
      <c r="F830" s="140"/>
      <c r="G830" s="140"/>
    </row>
    <row r="831">
      <c r="D831" s="138"/>
      <c r="E831" s="139"/>
      <c r="F831" s="140"/>
      <c r="G831" s="140"/>
    </row>
    <row r="832">
      <c r="D832" s="138"/>
      <c r="E832" s="139"/>
      <c r="F832" s="140"/>
      <c r="G832" s="140"/>
    </row>
    <row r="833">
      <c r="D833" s="138"/>
      <c r="E833" s="139"/>
      <c r="F833" s="140"/>
      <c r="G833" s="140"/>
    </row>
    <row r="834">
      <c r="D834" s="138"/>
      <c r="E834" s="139"/>
      <c r="F834" s="140"/>
      <c r="G834" s="140"/>
    </row>
    <row r="835">
      <c r="D835" s="138"/>
      <c r="E835" s="139"/>
      <c r="F835" s="140"/>
      <c r="G835" s="140"/>
    </row>
    <row r="836">
      <c r="D836" s="138"/>
      <c r="E836" s="139"/>
      <c r="F836" s="140"/>
      <c r="G836" s="140"/>
    </row>
    <row r="837">
      <c r="D837" s="138"/>
      <c r="E837" s="139"/>
      <c r="F837" s="140"/>
      <c r="G837" s="140"/>
    </row>
    <row r="838">
      <c r="D838" s="138"/>
      <c r="E838" s="139"/>
      <c r="F838" s="140"/>
      <c r="G838" s="140"/>
    </row>
    <row r="839">
      <c r="D839" s="138"/>
      <c r="E839" s="139"/>
      <c r="F839" s="140"/>
      <c r="G839" s="140"/>
    </row>
    <row r="840">
      <c r="D840" s="138"/>
      <c r="E840" s="139"/>
      <c r="F840" s="140"/>
      <c r="G840" s="140"/>
    </row>
    <row r="841">
      <c r="D841" s="138"/>
      <c r="E841" s="139"/>
      <c r="F841" s="140"/>
      <c r="G841" s="140"/>
    </row>
    <row r="842">
      <c r="D842" s="138"/>
      <c r="E842" s="139"/>
      <c r="F842" s="140"/>
      <c r="G842" s="140"/>
    </row>
    <row r="843">
      <c r="D843" s="138"/>
      <c r="E843" s="139"/>
      <c r="F843" s="140"/>
      <c r="G843" s="140"/>
    </row>
    <row r="844">
      <c r="D844" s="138"/>
      <c r="E844" s="139"/>
      <c r="F844" s="140"/>
      <c r="G844" s="140"/>
    </row>
    <row r="845">
      <c r="D845" s="138"/>
      <c r="E845" s="139"/>
      <c r="F845" s="140"/>
      <c r="G845" s="140"/>
    </row>
    <row r="846">
      <c r="D846" s="138"/>
      <c r="E846" s="139"/>
      <c r="F846" s="140"/>
      <c r="G846" s="140"/>
    </row>
    <row r="847">
      <c r="D847" s="138"/>
      <c r="E847" s="139"/>
      <c r="F847" s="140"/>
      <c r="G847" s="140"/>
    </row>
    <row r="848">
      <c r="D848" s="138"/>
      <c r="E848" s="139"/>
      <c r="F848" s="140"/>
      <c r="G848" s="140"/>
    </row>
    <row r="849">
      <c r="D849" s="138"/>
      <c r="E849" s="139"/>
      <c r="F849" s="140"/>
      <c r="G849" s="140"/>
    </row>
    <row r="850">
      <c r="D850" s="138"/>
      <c r="E850" s="139"/>
      <c r="F850" s="140"/>
      <c r="G850" s="140"/>
    </row>
    <row r="851">
      <c r="D851" s="138"/>
      <c r="E851" s="139"/>
      <c r="F851" s="140"/>
      <c r="G851" s="140"/>
    </row>
    <row r="852">
      <c r="D852" s="138"/>
      <c r="E852" s="139"/>
      <c r="F852" s="140"/>
      <c r="G852" s="140"/>
    </row>
    <row r="853">
      <c r="D853" s="138"/>
      <c r="E853" s="139"/>
      <c r="F853" s="140"/>
      <c r="G853" s="140"/>
    </row>
    <row r="854">
      <c r="D854" s="138"/>
      <c r="E854" s="139"/>
      <c r="F854" s="140"/>
      <c r="G854" s="140"/>
    </row>
    <row r="855">
      <c r="D855" s="138"/>
      <c r="E855" s="139"/>
      <c r="F855" s="140"/>
      <c r="G855" s="140"/>
    </row>
    <row r="856">
      <c r="D856" s="138"/>
      <c r="E856" s="139"/>
      <c r="F856" s="140"/>
      <c r="G856" s="140"/>
    </row>
    <row r="857">
      <c r="D857" s="138"/>
      <c r="E857" s="139"/>
      <c r="F857" s="140"/>
      <c r="G857" s="140"/>
    </row>
    <row r="858">
      <c r="D858" s="138"/>
      <c r="E858" s="139"/>
      <c r="F858" s="140"/>
      <c r="G858" s="140"/>
    </row>
    <row r="859">
      <c r="D859" s="138"/>
      <c r="E859" s="139"/>
      <c r="F859" s="140"/>
      <c r="G859" s="140"/>
    </row>
    <row r="860">
      <c r="D860" s="138"/>
      <c r="E860" s="139"/>
      <c r="F860" s="140"/>
      <c r="G860" s="140"/>
    </row>
    <row r="861">
      <c r="D861" s="138"/>
      <c r="E861" s="139"/>
      <c r="F861" s="140"/>
      <c r="G861" s="140"/>
    </row>
    <row r="862">
      <c r="D862" s="138"/>
      <c r="E862" s="139"/>
      <c r="F862" s="140"/>
      <c r="G862" s="140"/>
    </row>
    <row r="863">
      <c r="D863" s="138"/>
      <c r="E863" s="139"/>
      <c r="F863" s="140"/>
      <c r="G863" s="140"/>
    </row>
    <row r="864">
      <c r="D864" s="138"/>
      <c r="E864" s="139"/>
      <c r="F864" s="140"/>
      <c r="G864" s="140"/>
    </row>
    <row r="865">
      <c r="D865" s="138"/>
      <c r="E865" s="139"/>
      <c r="F865" s="140"/>
      <c r="G865" s="140"/>
    </row>
    <row r="866">
      <c r="D866" s="138"/>
      <c r="E866" s="139"/>
      <c r="F866" s="140"/>
      <c r="G866" s="140"/>
    </row>
    <row r="867">
      <c r="D867" s="138"/>
      <c r="E867" s="139"/>
      <c r="F867" s="140"/>
      <c r="G867" s="140"/>
    </row>
    <row r="868">
      <c r="D868" s="138"/>
      <c r="E868" s="139"/>
      <c r="F868" s="140"/>
      <c r="G868" s="140"/>
    </row>
    <row r="869">
      <c r="D869" s="138"/>
      <c r="E869" s="139"/>
      <c r="F869" s="140"/>
      <c r="G869" s="140"/>
    </row>
    <row r="870">
      <c r="D870" s="138"/>
      <c r="E870" s="139"/>
      <c r="F870" s="140"/>
      <c r="G870" s="140"/>
    </row>
    <row r="871">
      <c r="D871" s="138"/>
      <c r="E871" s="139"/>
      <c r="F871" s="140"/>
      <c r="G871" s="140"/>
    </row>
    <row r="872">
      <c r="D872" s="138"/>
      <c r="E872" s="139"/>
      <c r="F872" s="140"/>
      <c r="G872" s="140"/>
    </row>
    <row r="873">
      <c r="D873" s="138"/>
      <c r="E873" s="139"/>
      <c r="F873" s="140"/>
      <c r="G873" s="140"/>
    </row>
    <row r="874">
      <c r="D874" s="138"/>
      <c r="E874" s="139"/>
      <c r="F874" s="140"/>
      <c r="G874" s="140"/>
    </row>
    <row r="875">
      <c r="D875" s="138"/>
      <c r="E875" s="139"/>
      <c r="F875" s="140"/>
      <c r="G875" s="140"/>
    </row>
    <row r="876">
      <c r="D876" s="138"/>
      <c r="E876" s="139"/>
      <c r="F876" s="140"/>
      <c r="G876" s="140"/>
    </row>
    <row r="877">
      <c r="D877" s="138"/>
      <c r="E877" s="139"/>
      <c r="F877" s="140"/>
      <c r="G877" s="140"/>
    </row>
    <row r="878">
      <c r="D878" s="138"/>
      <c r="E878" s="139"/>
      <c r="F878" s="140"/>
      <c r="G878" s="140"/>
    </row>
    <row r="879">
      <c r="D879" s="138"/>
      <c r="E879" s="139"/>
      <c r="F879" s="140"/>
      <c r="G879" s="140"/>
    </row>
    <row r="880">
      <c r="D880" s="138"/>
      <c r="E880" s="139"/>
      <c r="F880" s="140"/>
      <c r="G880" s="140"/>
    </row>
    <row r="881">
      <c r="D881" s="138"/>
      <c r="E881" s="139"/>
      <c r="F881" s="140"/>
      <c r="G881" s="140"/>
    </row>
    <row r="882">
      <c r="D882" s="138"/>
      <c r="E882" s="139"/>
      <c r="F882" s="140"/>
      <c r="G882" s="140"/>
    </row>
    <row r="883">
      <c r="D883" s="138"/>
      <c r="E883" s="139"/>
      <c r="F883" s="140"/>
      <c r="G883" s="140"/>
    </row>
    <row r="884">
      <c r="D884" s="138"/>
      <c r="E884" s="139"/>
      <c r="F884" s="140"/>
      <c r="G884" s="140"/>
    </row>
    <row r="885">
      <c r="D885" s="138"/>
      <c r="E885" s="139"/>
      <c r="F885" s="140"/>
      <c r="G885" s="140"/>
    </row>
    <row r="886">
      <c r="D886" s="138"/>
      <c r="E886" s="139"/>
      <c r="F886" s="140"/>
      <c r="G886" s="140"/>
    </row>
    <row r="887">
      <c r="D887" s="138"/>
      <c r="E887" s="139"/>
      <c r="F887" s="140"/>
      <c r="G887" s="140"/>
    </row>
    <row r="888">
      <c r="D888" s="138"/>
      <c r="E888" s="139"/>
      <c r="F888" s="140"/>
      <c r="G888" s="140"/>
    </row>
    <row r="889">
      <c r="D889" s="138"/>
      <c r="E889" s="139"/>
      <c r="F889" s="140"/>
      <c r="G889" s="140"/>
    </row>
    <row r="890">
      <c r="D890" s="138"/>
      <c r="E890" s="139"/>
      <c r="F890" s="140"/>
      <c r="G890" s="140"/>
    </row>
    <row r="891">
      <c r="D891" s="138"/>
      <c r="E891" s="139"/>
      <c r="F891" s="140"/>
      <c r="G891" s="140"/>
    </row>
    <row r="892">
      <c r="D892" s="138"/>
      <c r="E892" s="139"/>
      <c r="F892" s="140"/>
      <c r="G892" s="140"/>
    </row>
    <row r="893">
      <c r="D893" s="138"/>
      <c r="E893" s="139"/>
      <c r="F893" s="140"/>
      <c r="G893" s="140"/>
    </row>
    <row r="894">
      <c r="D894" s="138"/>
      <c r="E894" s="139"/>
      <c r="F894" s="140"/>
      <c r="G894" s="140"/>
    </row>
    <row r="895">
      <c r="D895" s="138"/>
      <c r="E895" s="139"/>
      <c r="F895" s="140"/>
      <c r="G895" s="140"/>
    </row>
    <row r="896">
      <c r="D896" s="138"/>
      <c r="E896" s="139"/>
      <c r="F896" s="140"/>
      <c r="G896" s="140"/>
    </row>
    <row r="897">
      <c r="D897" s="138"/>
      <c r="E897" s="139"/>
      <c r="F897" s="140"/>
      <c r="G897" s="140"/>
    </row>
    <row r="898">
      <c r="D898" s="138"/>
      <c r="E898" s="139"/>
      <c r="F898" s="140"/>
      <c r="G898" s="140"/>
    </row>
    <row r="899">
      <c r="D899" s="138"/>
      <c r="E899" s="139"/>
      <c r="F899" s="140"/>
      <c r="G899" s="140"/>
    </row>
    <row r="900">
      <c r="D900" s="138"/>
      <c r="E900" s="139"/>
      <c r="F900" s="140"/>
      <c r="G900" s="140"/>
    </row>
    <row r="901">
      <c r="D901" s="138"/>
      <c r="E901" s="139"/>
      <c r="F901" s="140"/>
      <c r="G901" s="140"/>
    </row>
    <row r="902">
      <c r="D902" s="138"/>
      <c r="E902" s="139"/>
      <c r="F902" s="140"/>
      <c r="G902" s="140"/>
    </row>
    <row r="903">
      <c r="D903" s="138"/>
      <c r="E903" s="139"/>
      <c r="F903" s="140"/>
      <c r="G903" s="140"/>
    </row>
    <row r="904">
      <c r="D904" s="138"/>
      <c r="E904" s="139"/>
      <c r="F904" s="140"/>
      <c r="G904" s="140"/>
    </row>
    <row r="905">
      <c r="D905" s="138"/>
      <c r="E905" s="139"/>
      <c r="F905" s="140"/>
      <c r="G905" s="140"/>
    </row>
    <row r="906">
      <c r="D906" s="138"/>
      <c r="E906" s="139"/>
      <c r="F906" s="140"/>
      <c r="G906" s="140"/>
    </row>
    <row r="907">
      <c r="D907" s="138"/>
      <c r="E907" s="139"/>
      <c r="F907" s="140"/>
      <c r="G907" s="140"/>
    </row>
    <row r="908">
      <c r="D908" s="138"/>
      <c r="E908" s="139"/>
      <c r="F908" s="140"/>
      <c r="G908" s="140"/>
    </row>
    <row r="909">
      <c r="D909" s="138"/>
      <c r="E909" s="139"/>
      <c r="F909" s="140"/>
      <c r="G909" s="140"/>
    </row>
    <row r="910">
      <c r="D910" s="138"/>
      <c r="E910" s="139"/>
      <c r="F910" s="140"/>
      <c r="G910" s="140"/>
    </row>
    <row r="911">
      <c r="D911" s="138"/>
      <c r="E911" s="139"/>
      <c r="F911" s="140"/>
      <c r="G911" s="140"/>
    </row>
    <row r="912">
      <c r="D912" s="138"/>
      <c r="E912" s="139"/>
      <c r="F912" s="140"/>
      <c r="G912" s="140"/>
    </row>
    <row r="913">
      <c r="D913" s="138"/>
      <c r="E913" s="139"/>
      <c r="F913" s="140"/>
      <c r="G913" s="140"/>
    </row>
    <row r="914">
      <c r="D914" s="138"/>
      <c r="E914" s="139"/>
      <c r="F914" s="140"/>
      <c r="G914" s="140"/>
    </row>
    <row r="915">
      <c r="D915" s="138"/>
      <c r="E915" s="139"/>
      <c r="F915" s="140"/>
      <c r="G915" s="140"/>
    </row>
    <row r="916">
      <c r="D916" s="138"/>
      <c r="E916" s="139"/>
      <c r="F916" s="140"/>
      <c r="G916" s="140"/>
    </row>
    <row r="917">
      <c r="D917" s="138"/>
      <c r="E917" s="139"/>
      <c r="F917" s="140"/>
      <c r="G917" s="140"/>
    </row>
    <row r="918">
      <c r="D918" s="138"/>
      <c r="E918" s="139"/>
      <c r="F918" s="140"/>
      <c r="G918" s="140"/>
    </row>
    <row r="919">
      <c r="D919" s="138"/>
      <c r="E919" s="139"/>
      <c r="F919" s="140"/>
      <c r="G919" s="140"/>
    </row>
    <row r="920">
      <c r="D920" s="138"/>
      <c r="E920" s="139"/>
      <c r="F920" s="140"/>
      <c r="G920" s="140"/>
    </row>
    <row r="921">
      <c r="D921" s="138"/>
      <c r="E921" s="139"/>
      <c r="F921" s="140"/>
      <c r="G921" s="140"/>
    </row>
    <row r="922">
      <c r="D922" s="138"/>
      <c r="E922" s="139"/>
      <c r="F922" s="140"/>
      <c r="G922" s="140"/>
    </row>
    <row r="923">
      <c r="D923" s="138"/>
      <c r="E923" s="139"/>
      <c r="F923" s="140"/>
      <c r="G923" s="140"/>
    </row>
    <row r="924">
      <c r="D924" s="138"/>
      <c r="E924" s="139"/>
      <c r="F924" s="140"/>
      <c r="G924" s="140"/>
    </row>
    <row r="925">
      <c r="D925" s="138"/>
      <c r="E925" s="139"/>
      <c r="F925" s="140"/>
      <c r="G925" s="140"/>
    </row>
    <row r="926">
      <c r="D926" s="138"/>
      <c r="E926" s="139"/>
      <c r="F926" s="140"/>
      <c r="G926" s="140"/>
    </row>
    <row r="927">
      <c r="D927" s="138"/>
      <c r="E927" s="139"/>
      <c r="F927" s="140"/>
      <c r="G927" s="140"/>
    </row>
    <row r="928">
      <c r="D928" s="138"/>
      <c r="E928" s="139"/>
      <c r="F928" s="140"/>
      <c r="G928" s="140"/>
    </row>
    <row r="929">
      <c r="D929" s="138"/>
      <c r="E929" s="139"/>
      <c r="F929" s="140"/>
      <c r="G929" s="140"/>
    </row>
    <row r="930">
      <c r="D930" s="138"/>
      <c r="E930" s="139"/>
      <c r="F930" s="140"/>
      <c r="G930" s="140"/>
    </row>
    <row r="931">
      <c r="D931" s="138"/>
      <c r="E931" s="139"/>
      <c r="F931" s="140"/>
      <c r="G931" s="140"/>
    </row>
    <row r="932">
      <c r="D932" s="138"/>
      <c r="E932" s="139"/>
      <c r="F932" s="140"/>
      <c r="G932" s="140"/>
    </row>
    <row r="933">
      <c r="D933" s="138"/>
      <c r="E933" s="139"/>
      <c r="F933" s="140"/>
      <c r="G933" s="140"/>
    </row>
    <row r="934">
      <c r="D934" s="138"/>
      <c r="E934" s="139"/>
      <c r="F934" s="140"/>
      <c r="G934" s="140"/>
    </row>
    <row r="935">
      <c r="D935" s="138"/>
      <c r="E935" s="139"/>
      <c r="F935" s="140"/>
      <c r="G935" s="140"/>
    </row>
    <row r="936">
      <c r="D936" s="138"/>
      <c r="E936" s="139"/>
      <c r="F936" s="140"/>
      <c r="G936" s="140"/>
    </row>
    <row r="937">
      <c r="D937" s="138"/>
      <c r="E937" s="139"/>
      <c r="F937" s="140"/>
      <c r="G937" s="140"/>
    </row>
    <row r="938">
      <c r="D938" s="138"/>
      <c r="E938" s="139"/>
      <c r="F938" s="140"/>
      <c r="G938" s="140"/>
    </row>
    <row r="939">
      <c r="D939" s="138"/>
      <c r="E939" s="139"/>
      <c r="F939" s="140"/>
      <c r="G939" s="140"/>
    </row>
    <row r="940">
      <c r="D940" s="138"/>
      <c r="E940" s="139"/>
      <c r="F940" s="140"/>
      <c r="G940" s="140"/>
    </row>
    <row r="941">
      <c r="D941" s="138"/>
      <c r="E941" s="139"/>
      <c r="F941" s="140"/>
      <c r="G941" s="140"/>
    </row>
    <row r="942">
      <c r="D942" s="138"/>
      <c r="E942" s="139"/>
      <c r="F942" s="140"/>
      <c r="G942" s="140"/>
    </row>
    <row r="943">
      <c r="D943" s="138"/>
      <c r="E943" s="139"/>
      <c r="F943" s="140"/>
      <c r="G943" s="140"/>
    </row>
    <row r="944">
      <c r="D944" s="138"/>
      <c r="E944" s="139"/>
      <c r="F944" s="140"/>
      <c r="G944" s="140"/>
    </row>
    <row r="945">
      <c r="D945" s="138"/>
      <c r="E945" s="139"/>
      <c r="F945" s="140"/>
      <c r="G945" s="140"/>
    </row>
    <row r="946">
      <c r="D946" s="138"/>
      <c r="E946" s="139"/>
      <c r="F946" s="140"/>
      <c r="G946" s="140"/>
    </row>
    <row r="947">
      <c r="D947" s="138"/>
      <c r="E947" s="139"/>
      <c r="F947" s="140"/>
      <c r="G947" s="140"/>
    </row>
    <row r="948">
      <c r="D948" s="138"/>
      <c r="E948" s="139"/>
      <c r="F948" s="140"/>
      <c r="G948" s="140"/>
    </row>
    <row r="949">
      <c r="D949" s="138"/>
      <c r="E949" s="139"/>
      <c r="F949" s="140"/>
      <c r="G949" s="140"/>
    </row>
    <row r="950">
      <c r="D950" s="138"/>
      <c r="E950" s="139"/>
      <c r="F950" s="140"/>
      <c r="G950" s="140"/>
    </row>
    <row r="951">
      <c r="D951" s="138"/>
      <c r="E951" s="139"/>
      <c r="F951" s="140"/>
      <c r="G951" s="140"/>
    </row>
    <row r="952">
      <c r="D952" s="138"/>
      <c r="E952" s="139"/>
      <c r="F952" s="140"/>
      <c r="G952" s="140"/>
    </row>
    <row r="953">
      <c r="D953" s="138"/>
      <c r="E953" s="139"/>
      <c r="F953" s="140"/>
      <c r="G953" s="140"/>
    </row>
    <row r="954">
      <c r="D954" s="138"/>
      <c r="E954" s="139"/>
      <c r="F954" s="140"/>
      <c r="G954" s="140"/>
    </row>
    <row r="955">
      <c r="D955" s="138"/>
      <c r="E955" s="139"/>
      <c r="F955" s="140"/>
      <c r="G955" s="140"/>
    </row>
    <row r="956">
      <c r="D956" s="138"/>
      <c r="E956" s="139"/>
      <c r="F956" s="140"/>
      <c r="G956" s="140"/>
    </row>
    <row r="957">
      <c r="D957" s="138"/>
      <c r="E957" s="139"/>
      <c r="F957" s="140"/>
      <c r="G957" s="140"/>
    </row>
    <row r="958">
      <c r="D958" s="138"/>
      <c r="E958" s="139"/>
      <c r="F958" s="140"/>
      <c r="G958" s="140"/>
    </row>
    <row r="959">
      <c r="D959" s="138"/>
      <c r="E959" s="139"/>
      <c r="F959" s="140"/>
      <c r="G959" s="140"/>
    </row>
    <row r="960">
      <c r="D960" s="138"/>
      <c r="E960" s="139"/>
      <c r="F960" s="140"/>
      <c r="G960" s="140"/>
    </row>
    <row r="961">
      <c r="D961" s="138"/>
      <c r="E961" s="139"/>
      <c r="F961" s="140"/>
      <c r="G961" s="140"/>
    </row>
    <row r="962">
      <c r="D962" s="138"/>
      <c r="E962" s="139"/>
      <c r="F962" s="140"/>
      <c r="G962" s="140"/>
    </row>
    <row r="963">
      <c r="D963" s="138"/>
      <c r="E963" s="139"/>
      <c r="F963" s="140"/>
      <c r="G963" s="140"/>
    </row>
    <row r="964">
      <c r="D964" s="138"/>
      <c r="E964" s="139"/>
      <c r="F964" s="140"/>
      <c r="G964" s="140"/>
    </row>
    <row r="965">
      <c r="D965" s="138"/>
      <c r="E965" s="139"/>
      <c r="F965" s="140"/>
      <c r="G965" s="140"/>
    </row>
    <row r="966">
      <c r="D966" s="138"/>
      <c r="E966" s="139"/>
      <c r="F966" s="140"/>
      <c r="G966" s="140"/>
    </row>
    <row r="967">
      <c r="D967" s="138"/>
      <c r="E967" s="139"/>
      <c r="F967" s="140"/>
      <c r="G967" s="140"/>
    </row>
    <row r="968">
      <c r="D968" s="138"/>
      <c r="E968" s="139"/>
      <c r="F968" s="140"/>
      <c r="G968" s="140"/>
    </row>
    <row r="969">
      <c r="D969" s="138"/>
      <c r="E969" s="139"/>
      <c r="F969" s="140"/>
      <c r="G969" s="140"/>
    </row>
    <row r="970">
      <c r="D970" s="138"/>
      <c r="E970" s="139"/>
      <c r="F970" s="140"/>
      <c r="G970" s="140"/>
    </row>
    <row r="971">
      <c r="D971" s="138"/>
      <c r="E971" s="139"/>
      <c r="F971" s="140"/>
      <c r="G971" s="140"/>
    </row>
    <row r="972">
      <c r="D972" s="138"/>
      <c r="E972" s="139"/>
      <c r="F972" s="140"/>
      <c r="G972" s="140"/>
    </row>
    <row r="973">
      <c r="D973" s="138"/>
      <c r="E973" s="139"/>
      <c r="F973" s="140"/>
      <c r="G973" s="140"/>
    </row>
    <row r="974">
      <c r="D974" s="138"/>
      <c r="E974" s="139"/>
      <c r="F974" s="140"/>
      <c r="G974" s="140"/>
    </row>
    <row r="975">
      <c r="D975" s="138"/>
      <c r="E975" s="139"/>
      <c r="F975" s="140"/>
      <c r="G975" s="140"/>
    </row>
    <row r="976">
      <c r="D976" s="138"/>
      <c r="E976" s="139"/>
      <c r="F976" s="140"/>
      <c r="G976" s="140"/>
    </row>
    <row r="977">
      <c r="D977" s="138"/>
      <c r="E977" s="139"/>
      <c r="F977" s="140"/>
      <c r="G977" s="140"/>
    </row>
    <row r="978">
      <c r="D978" s="138"/>
      <c r="E978" s="139"/>
      <c r="F978" s="140"/>
      <c r="G978" s="140"/>
    </row>
    <row r="979">
      <c r="D979" s="138"/>
      <c r="E979" s="139"/>
      <c r="F979" s="140"/>
      <c r="G979" s="140"/>
    </row>
    <row r="980">
      <c r="D980" s="138"/>
      <c r="E980" s="139"/>
      <c r="F980" s="140"/>
      <c r="G980" s="140"/>
    </row>
    <row r="981">
      <c r="D981" s="138"/>
      <c r="E981" s="139"/>
      <c r="F981" s="140"/>
      <c r="G981" s="140"/>
    </row>
    <row r="982">
      <c r="D982" s="138"/>
      <c r="E982" s="139"/>
      <c r="F982" s="140"/>
      <c r="G982" s="140"/>
    </row>
    <row r="983">
      <c r="D983" s="138"/>
      <c r="E983" s="139"/>
      <c r="F983" s="140"/>
      <c r="G983" s="140"/>
    </row>
    <row r="984">
      <c r="D984" s="138"/>
      <c r="E984" s="139"/>
      <c r="F984" s="140"/>
      <c r="G984" s="140"/>
    </row>
    <row r="985">
      <c r="D985" s="138"/>
      <c r="E985" s="139"/>
      <c r="F985" s="140"/>
      <c r="G985" s="140"/>
    </row>
    <row r="986">
      <c r="D986" s="138"/>
      <c r="E986" s="139"/>
      <c r="F986" s="140"/>
      <c r="G986" s="140"/>
    </row>
    <row r="987">
      <c r="D987" s="138"/>
      <c r="E987" s="139"/>
      <c r="F987" s="140"/>
      <c r="G987" s="140"/>
    </row>
    <row r="988">
      <c r="D988" s="138"/>
      <c r="E988" s="139"/>
      <c r="F988" s="140"/>
      <c r="G988" s="140"/>
    </row>
    <row r="989">
      <c r="D989" s="138"/>
      <c r="E989" s="139"/>
      <c r="F989" s="140"/>
      <c r="G989" s="140"/>
    </row>
  </sheetData>
  <mergeCells count="15">
    <mergeCell ref="C7:C9"/>
    <mergeCell ref="D7:E7"/>
    <mergeCell ref="D8:D9"/>
    <mergeCell ref="E8:E9"/>
    <mergeCell ref="A387:F387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